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https://salisburyanglicanorg.sharepoint.com/sites/Accountsteam/Shared Documents/Parochial Fees/2024/"/>
    </mc:Choice>
  </mc:AlternateContent>
  <xr:revisionPtr revIDLastSave="583" documentId="8_{A3EB7E8A-D7EE-42C5-8043-F352D31E9F4B}" xr6:coauthVersionLast="47" xr6:coauthVersionMax="47" xr10:uidLastSave="{0F1AD267-8A67-486E-B9A2-2405925C9CB9}"/>
  <bookViews>
    <workbookView xWindow="38280" yWindow="5205" windowWidth="29040" windowHeight="15840" activeTab="1" xr2:uid="{00000000-000D-0000-FFFF-FFFF00000000}"/>
  </bookViews>
  <sheets>
    <sheet name="Instructions" sheetId="22" r:id="rId1"/>
    <sheet name="Fees Form" sheetId="21" r:id="rId2"/>
    <sheet name="PCC_Summary" sheetId="41" r:id="rId3"/>
    <sheet name="DOS_Remittance" sheetId="40" r:id="rId4"/>
    <sheet name="Fees Table" sheetId="2" r:id="rId5"/>
    <sheet name="Parish List" sheetId="39" state="hidden" r:id="rId6"/>
    <sheet name="Benefice" sheetId="24" state="hidden" r:id="rId7"/>
    <sheet name="Parish Check" sheetId="45" state="hidden" r:id="rId8"/>
  </sheets>
  <definedNames>
    <definedName name="_xlnm._FilterDatabase" localSheetId="6" hidden="1">Benefice!$A$2:$B$130</definedName>
    <definedName name="_xlnm._FilterDatabase" localSheetId="4" hidden="1">'Fees Table'!$A$2:$M$45</definedName>
    <definedName name="_xlnm._FilterDatabase" localSheetId="7" hidden="1">'Parish Check'!$D$1:$J$167</definedName>
    <definedName name="_xlnm._FilterDatabase" localSheetId="5" hidden="1">'Parish List'!$A$1:$F$424</definedName>
    <definedName name="AD">'Parish List'!$I$2:$I$5</definedName>
    <definedName name="ADS">'Parish List'!$I$2:$J$5</definedName>
    <definedName name="ALD">'Parish List'!$P$44:$P$46</definedName>
    <definedName name="alderholt">Benefice!$C$3</definedName>
    <definedName name="aldhelm">Benefice!$CS$3:$CS$7</definedName>
    <definedName name="amesbury">Benefice!$D$3</definedName>
    <definedName name="amount">'Fees Table'!$A:$M</definedName>
    <definedName name="atworth">Benefice!$E$3</definedName>
    <definedName name="Avon_River">Benefice!$F$3:$F$9</definedName>
    <definedName name="Baptisms">'Fees Table'!$T$3:$T$4</definedName>
    <definedName name="bartholomew">Benefice!$CT$3:$CT$7</definedName>
    <definedName name="Beaminster">Benefice!$G$3:$G$14</definedName>
    <definedName name="bemerton">Benefice!$H$3</definedName>
    <definedName name="benefice">Benefice!$A$3:$A$130</definedName>
    <definedName name="benefice2">Benefice!$A$3:$B$130</definedName>
    <definedName name="BLA">'Parish List'!$P$72:$P$79</definedName>
    <definedName name="blandford">Benefice!$I$3</definedName>
    <definedName name="bourne_valley">Benefice!$J$3:$J$7</definedName>
    <definedName name="BRA">'Parish List'!$P$102:$P$111</definedName>
    <definedName name="bradfordoa">Benefice!$K$3:$K$5</definedName>
    <definedName name="branksome_park">Benefice!$L$3</definedName>
    <definedName name="branksome_sta">Benefice!$M$3</definedName>
    <definedName name="branksome_stc">Benefice!$N$3</definedName>
    <definedName name="bratton">Benefice!$O$3:$O$6</definedName>
    <definedName name="bride_valley">Benefice!$P$3:$P$12</definedName>
    <definedName name="bridport">Benefice!$Q$3</definedName>
    <definedName name="broadstone">Benefice!$R$3</definedName>
    <definedName name="broughton_g">Benefice!$S$3:$S$5</definedName>
    <definedName name="buckland">Benefice!$T$3:$T$6</definedName>
    <definedName name="CAL">'Parish List'!$P$112:$P$115</definedName>
    <definedName name="canalside">Benefice!$U$3:$U$4</definedName>
    <definedName name="canford_cliffs">Benefice!$V$3</definedName>
    <definedName name="canford_heath">Benefice!$W$3</definedName>
    <definedName name="canford_magna">Benefice!$X$3</definedName>
    <definedName name="cannings">Benefice!$Y$3:$Y$8</definedName>
    <definedName name="Category">'Fees Table'!$U$3:$U$7</definedName>
    <definedName name="CHA">'Parish List'!$P$47:$P$51</definedName>
    <definedName name="chalke">Benefice!$Z$3:$Z$11</definedName>
    <definedName name="charminster">Benefice!$AA$3:$AA$8</definedName>
    <definedName name="chase">Benefice!$AB$3:$AB$8</definedName>
    <definedName name="clarendon">Benefice!$AC$3:$AC$8</definedName>
    <definedName name="cley">Benefice!$AD$3:$AD$4</definedName>
    <definedName name="colehill">Benefice!$AE$3</definedName>
    <definedName name="corf_m">Benefice!$AF$3</definedName>
    <definedName name="creekmoor">Benefice!$AG$3</definedName>
    <definedName name="DEA">'Parish List'!$L$1:$M$20</definedName>
    <definedName name="DEV">'Parish List'!$P$116:$P$123</definedName>
    <definedName name="devizes_j_m">Benefice!$AH$3</definedName>
    <definedName name="devizes_p">Benefice!$AI$3</definedName>
    <definedName name="DOR">'Parish List'!$P$80:$P$86</definedName>
    <definedName name="dorchester">Benefice!$AJ$3:$AJ$6</definedName>
    <definedName name="Dorset">'Parish List'!$L$2:$L$5</definedName>
    <definedName name="downlands">Benefice!$DO$3:$DO$6</definedName>
    <definedName name="eggardon">Benefice!$AK$3:$AK$6</definedName>
    <definedName name="ensbury">Benefice!$AL$3</definedName>
    <definedName name="fisherton">Benefice!$AM$3</definedName>
    <definedName name="forest">Benefice!$AN$3:$AN$8</definedName>
    <definedName name="Form_Area">" =OFFSET($A$1,0,0,COUNTA($A$1:$A$67),COUNTA($A$1:$p$1))"</definedName>
    <definedName name="Funerals">'Fees Table'!$T$8:$T$24</definedName>
    <definedName name="gillingham">Benefice!$AO$3:$AO$5</definedName>
    <definedName name="golden">Benefice!$AP$3:$AP$12</definedName>
    <definedName name="hampreston">Benefice!$AQ$3:$AQ$4</definedName>
    <definedName name="hamworthy">Benefice!$AR$3</definedName>
    <definedName name="harnham">Benefice!$AS$3</definedName>
    <definedName name="hazelbury">Benefice!$AT$3:$AT$8</definedName>
    <definedName name="heatherlands">Benefice!$AU$3</definedName>
    <definedName name="HEY">'Parish List'!$P$52:$P$58</definedName>
    <definedName name="iwerne">Benefice!$AV$3:$AV$7</definedName>
    <definedName name="kennet">Benefice!$DC$3</definedName>
    <definedName name="kinson">Benefice!$AW$3:$AW$4</definedName>
    <definedName name="knowlton">Benefice!$AX$3:$AX$7</definedName>
    <definedName name="lavingtons">Benefice!$AY$3:$AY$7</definedName>
    <definedName name="lilliput">Benefice!$AZ$3</definedName>
    <definedName name="longfleet">Benefice!$BA$3</definedName>
    <definedName name="ludgershall">Benefice!$BB$3:$BB$4</definedName>
    <definedName name="LYM">'Parish List'!$P$87:$P$91</definedName>
    <definedName name="lyneham">Benefice!$BC$3:$BC$7</definedName>
    <definedName name="lytchetts">Benefice!$BD$3:$BD$4</definedName>
    <definedName name="MAR">'Parish List'!$P$124:$P$127</definedName>
    <definedName name="marden">Benefice!$BE$3:$BE$6</definedName>
    <definedName name="marlborough">Benefice!$BF$3:$BF$5</definedName>
    <definedName name="marnhull">Benefice!$BG$3</definedName>
    <definedName name="Marriages">'Fees Table'!$T$5:$T$7</definedName>
    <definedName name="melbury">Benefice!$BH$3:$BH$15</definedName>
    <definedName name="melksham">Benefice!$BI$3</definedName>
    <definedName name="mere">Benefice!$BJ$3:$BJ$4</definedName>
    <definedName name="MNB">'Parish List'!$P$2:$P$9</definedName>
    <definedName name="Monuments">'Fees Table'!$T$25:$T$28</definedName>
    <definedName name="moors">Benefice!$DL$3</definedName>
    <definedName name="moreton">Benefice!$BK$3:$BK$5</definedName>
    <definedName name="n_bradford">Benefice!$BN$3:$BN$6</definedName>
    <definedName name="n_bradley">Benefice!$BO$3:$BO$4</definedName>
    <definedName name="nadder">Benefice!$BL$3:$BL$16</definedName>
    <definedName name="oakdale">Benefice!$BP$3</definedName>
    <definedName name="okeford">Benefice!$BQ$3:$BQ$6</definedName>
    <definedName name="oldbury">Benefice!$BR$3:$BR$7</definedName>
    <definedName name="Parishes">Benefice!$C$2:$DY$18</definedName>
    <definedName name="parkstone_l">Benefice!$BS$3</definedName>
    <definedName name="parkstone_p">Benefice!$BT$3</definedName>
    <definedName name="parley">Benefice!$DM$3</definedName>
    <definedName name="PEW">'Parish List'!$P$128:$P$129</definedName>
    <definedName name="pewsey">Benefice!$DF$3:$DF$17</definedName>
    <definedName name="piddle">Benefice!$BU$3:$BU$8</definedName>
    <definedName name="pimperne">Benefice!$BV$3:$BV$5</definedName>
    <definedName name="PNB">'Parish List'!$P$10:$P$28</definedName>
    <definedName name="poole">Benefice!$BW$3</definedName>
    <definedName name="portland">Benefice!$BX$3</definedName>
    <definedName name="_xlnm.Print_Area" localSheetId="3">DOS_Remittance!$A$1:$R$29</definedName>
    <definedName name="_xlnm.Print_Area" localSheetId="1">'Fees Form'!$A$1:$P$45</definedName>
    <definedName name="_xlnm.Print_Area" localSheetId="4">'Fees Table'!$A$1:$M$43</definedName>
    <definedName name="_xlnm.Print_Area" localSheetId="0">Instructions!$A$1:$D$53</definedName>
    <definedName name="_xlnm.Print_Titles" localSheetId="4">'Fees Table'!$A:$C</definedName>
    <definedName name="puddletown">Benefice!$BY$3:$BY$5</definedName>
    <definedName name="PUR">'Parish List'!$P$29:$P$32</definedName>
    <definedName name="queen">Benefice!$BZ$3:$BZ$7</definedName>
    <definedName name="radipole">Benefice!$CA$3</definedName>
    <definedName name="red_post">Benefice!$CB$3:$CB$8</definedName>
    <definedName name="ridgeway">Benefice!$CC$3:$CC$5</definedName>
    <definedName name="rowde_bromham">Benefice!$CE$3:$CE$4</definedName>
    <definedName name="rwb">Benefice!$CF$3</definedName>
    <definedName name="SAL">'Parish List'!$P$59:$P$65</definedName>
    <definedName name="Sarum">'Parish List'!$L$6:$L$10</definedName>
    <definedName name="savernake">Benefice!$CL$3:$CL$13</definedName>
    <definedName name="sbury_f">Benefice!$CH$3:$CH$4</definedName>
    <definedName name="sbury_m">Benefice!$CJ$3</definedName>
    <definedName name="sbury_M_a">Benefice!$CI$3</definedName>
    <definedName name="sbury_plain">Benefice!$CG$3</definedName>
    <definedName name="sbury_t">Benefice!$CK$3</definedName>
    <definedName name="Searches">'Fees Table'!$T$29:$T$35</definedName>
    <definedName name="shaftesbury">Benefice!$CM$3:$CM$8</definedName>
    <definedName name="SHE">'Parish List'!$P$92:$P$95</definedName>
    <definedName name="sherborne">Benefice!$CN$3:$CN$5</definedName>
    <definedName name="SherborneD">'Parish List'!$L$11:$L$15</definedName>
    <definedName name="sixpenny">Benefice!$CO$3:$CO$4</definedName>
    <definedName name="southbroom">Benefice!$CP$3</definedName>
    <definedName name="spire">Benefice!$CR$3:$CR$6</definedName>
    <definedName name="STO">'Parish List'!$P$66:$P$71</definedName>
    <definedName name="stour">Benefice!$CU$3:$CU$9</definedName>
    <definedName name="studley">Benefice!$CV$3</definedName>
    <definedName name="sturminster">Benefice!$CW$3:$CW$5</definedName>
    <definedName name="swanage">Benefice!$CX$3:$CX$4</definedName>
    <definedName name="talbot">Benefice!$CY$3</definedName>
    <definedName name="three">Benefice!$CZ$3:$CZ$18</definedName>
    <definedName name="till">Benefice!$DZ$3:$DZ$5</definedName>
    <definedName name="trowbridge_j">Benefice!$DA$3:$DA$4</definedName>
    <definedName name="trowbridge_t">Benefice!$DB$3:$DB$4</definedName>
    <definedName name="TwoRivers">Benefice!$CQ$3:$CQ$7</definedName>
    <definedName name="u_stour">Benefice!$DD$3:$DD$4</definedName>
    <definedName name="verwood">Benefice!$DG$3</definedName>
    <definedName name="wareham">Benefice!$DH$3</definedName>
    <definedName name="warminster">Benefice!$DI$3</definedName>
    <definedName name="watercombe">Benefice!$DJ$3:$DJ$6</definedName>
    <definedName name="wellsprings">Benefice!$DK$3:$DK$7</definedName>
    <definedName name="were">Benefice!$CD$3:$CD$5</definedName>
    <definedName name="west_p">Benefice!$DN$3:$DN$6</definedName>
    <definedName name="WEY">'Parish List'!$P$96:$P$101</definedName>
    <definedName name="weymouth_ht">Benefice!$DP$3</definedName>
    <definedName name="weymouth_p">Benefice!$DR$3:$DR$4</definedName>
    <definedName name="weymouth_r">Benefice!$DQ$3:$DQ$8</definedName>
    <definedName name="white_horse">Benefice!$DS$3:$DS$4</definedName>
    <definedName name="whitton">Benefice!$DT$3</definedName>
    <definedName name="wilton">Benefice!$DU$3</definedName>
    <definedName name="Wilts">'Parish List'!$L$16:$L$20</definedName>
    <definedName name="WIM">'Parish List'!$P$33:$P$43</definedName>
    <definedName name="wimborne">Benefice!$BM$3</definedName>
    <definedName name="wimborne_m">Benefice!$DV$3:$DV$5</definedName>
    <definedName name="winterborne">Benefice!$DW$3:$DW$8</definedName>
    <definedName name="woodford">Benefice!$DX$3</definedName>
    <definedName name="wyke">Benefice!$DY$3</definedName>
    <definedName name="wylye">Benefice!$DE$3:$DE$10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21" l="1"/>
  <c r="J8" i="21"/>
  <c r="J9" i="21"/>
  <c r="J10" i="21"/>
  <c r="J11" i="21"/>
  <c r="J12" i="21"/>
  <c r="J13" i="21"/>
  <c r="J14" i="21"/>
  <c r="J15" i="21"/>
  <c r="J16" i="21"/>
  <c r="J17" i="21"/>
  <c r="J18" i="21"/>
  <c r="J19" i="21"/>
  <c r="J20" i="21"/>
  <c r="J21" i="21"/>
  <c r="J22" i="21"/>
  <c r="J23" i="21"/>
  <c r="J24" i="21"/>
  <c r="J25" i="21"/>
  <c r="J26" i="21"/>
  <c r="J27" i="21"/>
  <c r="J28" i="21"/>
  <c r="J29" i="21"/>
  <c r="J30" i="21"/>
  <c r="J31" i="21"/>
  <c r="J32" i="21"/>
  <c r="J33" i="21"/>
  <c r="J34" i="21"/>
  <c r="J35" i="21"/>
  <c r="J6" i="21"/>
  <c r="I27" i="45"/>
  <c r="F3" i="45"/>
  <c r="F4" i="45"/>
  <c r="F5" i="45"/>
  <c r="I5" i="45" s="1"/>
  <c r="F6" i="45"/>
  <c r="F7" i="45"/>
  <c r="F8" i="45"/>
  <c r="I8" i="45" s="1"/>
  <c r="F9" i="45"/>
  <c r="I9" i="45" s="1"/>
  <c r="F10" i="45"/>
  <c r="I10" i="45" s="1"/>
  <c r="F11" i="45"/>
  <c r="F12" i="45"/>
  <c r="F13" i="45"/>
  <c r="F14" i="45"/>
  <c r="F15" i="45"/>
  <c r="I15" i="45" s="1"/>
  <c r="F16" i="45"/>
  <c r="I16" i="45" s="1"/>
  <c r="F17" i="45"/>
  <c r="I17" i="45" s="1"/>
  <c r="F18" i="45"/>
  <c r="I18" i="45" s="1"/>
  <c r="F19" i="45"/>
  <c r="F20" i="45"/>
  <c r="F21" i="45"/>
  <c r="I21" i="45" s="1"/>
  <c r="F22" i="45"/>
  <c r="I22" i="45" s="1"/>
  <c r="F23" i="45"/>
  <c r="F24" i="45"/>
  <c r="I24" i="45" s="1"/>
  <c r="F25" i="45"/>
  <c r="I25" i="45" s="1"/>
  <c r="F26" i="45"/>
  <c r="I26" i="45" s="1"/>
  <c r="F27" i="45"/>
  <c r="F28" i="45"/>
  <c r="F29" i="45"/>
  <c r="F30" i="45"/>
  <c r="I30" i="45" s="1"/>
  <c r="F31" i="45"/>
  <c r="F32" i="45"/>
  <c r="I32" i="45" s="1"/>
  <c r="F33" i="45"/>
  <c r="I33" i="45" s="1"/>
  <c r="F34" i="45"/>
  <c r="I34" i="45" s="1"/>
  <c r="F35" i="45"/>
  <c r="F36" i="45"/>
  <c r="F37" i="45"/>
  <c r="I37" i="45" s="1"/>
  <c r="F38" i="45"/>
  <c r="F39" i="45"/>
  <c r="F40" i="45"/>
  <c r="I40" i="45" s="1"/>
  <c r="F41" i="45"/>
  <c r="I41" i="45" s="1"/>
  <c r="F42" i="45"/>
  <c r="I42" i="45" s="1"/>
  <c r="F43" i="45"/>
  <c r="F44" i="45"/>
  <c r="F45" i="45"/>
  <c r="F46" i="45"/>
  <c r="F47" i="45"/>
  <c r="F48" i="45"/>
  <c r="I48" i="45" s="1"/>
  <c r="F49" i="45"/>
  <c r="I49" i="45" s="1"/>
  <c r="F50" i="45"/>
  <c r="I50" i="45" s="1"/>
  <c r="F51" i="45"/>
  <c r="F52" i="45"/>
  <c r="F53" i="45"/>
  <c r="I53" i="45" s="1"/>
  <c r="F54" i="45"/>
  <c r="I54" i="45" s="1"/>
  <c r="F55" i="45"/>
  <c r="F56" i="45"/>
  <c r="I56" i="45" s="1"/>
  <c r="F57" i="45"/>
  <c r="I57" i="45" s="1"/>
  <c r="F58" i="45"/>
  <c r="I58" i="45" s="1"/>
  <c r="F59" i="45"/>
  <c r="F60" i="45"/>
  <c r="F61" i="45"/>
  <c r="I61" i="45" s="1"/>
  <c r="F62" i="45"/>
  <c r="F63" i="45"/>
  <c r="F64" i="45"/>
  <c r="I64" i="45" s="1"/>
  <c r="F65" i="45"/>
  <c r="I65" i="45" s="1"/>
  <c r="F66" i="45"/>
  <c r="I66" i="45" s="1"/>
  <c r="F67" i="45"/>
  <c r="F68" i="45"/>
  <c r="F69" i="45"/>
  <c r="I69" i="45" s="1"/>
  <c r="F70" i="45"/>
  <c r="I70" i="45" s="1"/>
  <c r="F71" i="45"/>
  <c r="F72" i="45"/>
  <c r="I72" i="45" s="1"/>
  <c r="F73" i="45"/>
  <c r="I73" i="45" s="1"/>
  <c r="F74" i="45"/>
  <c r="I74" i="45" s="1"/>
  <c r="F75" i="45"/>
  <c r="F76" i="45"/>
  <c r="F77" i="45"/>
  <c r="F78" i="45"/>
  <c r="I78" i="45" s="1"/>
  <c r="F79" i="45"/>
  <c r="F80" i="45"/>
  <c r="I80" i="45" s="1"/>
  <c r="F81" i="45"/>
  <c r="I81" i="45" s="1"/>
  <c r="F82" i="45"/>
  <c r="I82" i="45" s="1"/>
  <c r="F83" i="45"/>
  <c r="F84" i="45"/>
  <c r="F85" i="45"/>
  <c r="I85" i="45" s="1"/>
  <c r="F86" i="45"/>
  <c r="F87" i="45"/>
  <c r="F88" i="45"/>
  <c r="I88" i="45" s="1"/>
  <c r="F89" i="45"/>
  <c r="I89" i="45" s="1"/>
  <c r="F90" i="45"/>
  <c r="I90" i="45" s="1"/>
  <c r="F91" i="45"/>
  <c r="F92" i="45"/>
  <c r="F93" i="45"/>
  <c r="F94" i="45"/>
  <c r="I94" i="45" s="1"/>
  <c r="F95" i="45"/>
  <c r="F96" i="45"/>
  <c r="I96" i="45" s="1"/>
  <c r="F97" i="45"/>
  <c r="I97" i="45" s="1"/>
  <c r="F98" i="45"/>
  <c r="I98" i="45" s="1"/>
  <c r="F99" i="45"/>
  <c r="F100" i="45"/>
  <c r="F101" i="45"/>
  <c r="F102" i="45"/>
  <c r="I102" i="45" s="1"/>
  <c r="F103" i="45"/>
  <c r="I103" i="45" s="1"/>
  <c r="F104" i="45"/>
  <c r="I104" i="45" s="1"/>
  <c r="F105" i="45"/>
  <c r="I105" i="45" s="1"/>
  <c r="F106" i="45"/>
  <c r="I106" i="45" s="1"/>
  <c r="F107" i="45"/>
  <c r="F108" i="45"/>
  <c r="I108" i="45" s="1"/>
  <c r="F109" i="45"/>
  <c r="F110" i="45"/>
  <c r="I110" i="45" s="1"/>
  <c r="F111" i="45"/>
  <c r="F112" i="45"/>
  <c r="I112" i="45" s="1"/>
  <c r="F113" i="45"/>
  <c r="I113" i="45" s="1"/>
  <c r="F114" i="45"/>
  <c r="I114" i="45" s="1"/>
  <c r="F115" i="45"/>
  <c r="I115" i="45" s="1"/>
  <c r="F116" i="45"/>
  <c r="I116" i="45" s="1"/>
  <c r="F117" i="45"/>
  <c r="I117" i="45" s="1"/>
  <c r="F118" i="45"/>
  <c r="F119" i="45"/>
  <c r="F120" i="45"/>
  <c r="I120" i="45" s="1"/>
  <c r="F121" i="45"/>
  <c r="I121" i="45" s="1"/>
  <c r="F122" i="45"/>
  <c r="I122" i="45" s="1"/>
  <c r="F123" i="45"/>
  <c r="I123" i="45" s="1"/>
  <c r="F124" i="45"/>
  <c r="I124" i="45" s="1"/>
  <c r="F125" i="45"/>
  <c r="I125" i="45" s="1"/>
  <c r="F126" i="45"/>
  <c r="I126" i="45" s="1"/>
  <c r="F127" i="45"/>
  <c r="I127" i="45" s="1"/>
  <c r="F128" i="45"/>
  <c r="I128" i="45" s="1"/>
  <c r="F129" i="45"/>
  <c r="I129" i="45" s="1"/>
  <c r="F2" i="45"/>
  <c r="I2" i="45" s="1"/>
  <c r="I87" i="45"/>
  <c r="I109" i="45"/>
  <c r="I6" i="45"/>
  <c r="I3" i="45"/>
  <c r="I4" i="45"/>
  <c r="I7" i="45"/>
  <c r="I11" i="45"/>
  <c r="I12" i="45"/>
  <c r="I13" i="45"/>
  <c r="I14" i="45"/>
  <c r="I19" i="45"/>
  <c r="I20" i="45"/>
  <c r="I23" i="45"/>
  <c r="I28" i="45"/>
  <c r="I29" i="45"/>
  <c r="I31" i="45"/>
  <c r="I35" i="45"/>
  <c r="I36" i="45"/>
  <c r="I38" i="45"/>
  <c r="I39" i="45"/>
  <c r="I43" i="45"/>
  <c r="I44" i="45"/>
  <c r="I45" i="45"/>
  <c r="I46" i="45"/>
  <c r="I47" i="45"/>
  <c r="I51" i="45"/>
  <c r="I52" i="45"/>
  <c r="I55" i="45"/>
  <c r="I59" i="45"/>
  <c r="I60" i="45"/>
  <c r="I62" i="45"/>
  <c r="I63" i="45"/>
  <c r="I67" i="45"/>
  <c r="I68" i="45"/>
  <c r="I71" i="45"/>
  <c r="I75" i="45"/>
  <c r="I76" i="45"/>
  <c r="I77" i="45"/>
  <c r="I79" i="45"/>
  <c r="I83" i="45"/>
  <c r="I84" i="45"/>
  <c r="I86" i="45"/>
  <c r="I91" i="45"/>
  <c r="I92" i="45"/>
  <c r="I93" i="45"/>
  <c r="I95" i="45"/>
  <c r="I99" i="45"/>
  <c r="I100" i="45"/>
  <c r="I101" i="45"/>
  <c r="I107" i="45"/>
  <c r="I111" i="45"/>
  <c r="I118" i="45"/>
  <c r="I119" i="45"/>
  <c r="G8" i="45"/>
  <c r="H8" i="45" s="1"/>
  <c r="G94" i="45"/>
  <c r="H94" i="45" s="1"/>
  <c r="G129" i="45"/>
  <c r="H129" i="45" s="1"/>
  <c r="G2" i="45"/>
  <c r="H2" i="45" s="1"/>
  <c r="C1" i="24"/>
  <c r="J8" i="45" l="1"/>
  <c r="J129" i="45"/>
  <c r="J94" i="45"/>
  <c r="J2" i="45"/>
  <c r="F406" i="39" l="1"/>
  <c r="F407" i="39"/>
  <c r="F408" i="39"/>
  <c r="F409" i="39"/>
  <c r="F410" i="39"/>
  <c r="F411" i="39"/>
  <c r="F412" i="39"/>
  <c r="F413" i="39"/>
  <c r="F414" i="39"/>
  <c r="F415" i="39"/>
  <c r="F416" i="39"/>
  <c r="F417" i="39"/>
  <c r="F418" i="39"/>
  <c r="F419" i="39"/>
  <c r="F420" i="39"/>
  <c r="F421" i="39"/>
  <c r="F422" i="39"/>
  <c r="F423" i="39"/>
  <c r="F424" i="39"/>
  <c r="Q95" i="39" l="1"/>
  <c r="H7" i="21"/>
  <c r="K7" i="21"/>
  <c r="L7" i="21"/>
  <c r="H8" i="21"/>
  <c r="K8" i="21"/>
  <c r="L8" i="21"/>
  <c r="H9" i="21"/>
  <c r="K9" i="21"/>
  <c r="L9" i="21"/>
  <c r="H10" i="21"/>
  <c r="K10" i="21"/>
  <c r="L10" i="21"/>
  <c r="H11" i="21"/>
  <c r="K11" i="21"/>
  <c r="L11" i="21"/>
  <c r="H12" i="21"/>
  <c r="K12" i="21"/>
  <c r="L12" i="21"/>
  <c r="H13" i="21"/>
  <c r="K13" i="21"/>
  <c r="L13" i="21"/>
  <c r="H14" i="21"/>
  <c r="K14" i="21"/>
  <c r="L14" i="21"/>
  <c r="H15" i="21"/>
  <c r="K15" i="21"/>
  <c r="L15" i="21"/>
  <c r="H16" i="21"/>
  <c r="K16" i="21"/>
  <c r="L16" i="21"/>
  <c r="H17" i="21"/>
  <c r="K17" i="21"/>
  <c r="L17" i="21"/>
  <c r="H18" i="21"/>
  <c r="K18" i="21"/>
  <c r="L18" i="21"/>
  <c r="H19" i="21"/>
  <c r="K19" i="21"/>
  <c r="L19" i="21"/>
  <c r="H20" i="21"/>
  <c r="K20" i="21"/>
  <c r="L20" i="21"/>
  <c r="H21" i="21"/>
  <c r="K21" i="21"/>
  <c r="L21" i="21"/>
  <c r="H22" i="21"/>
  <c r="K22" i="21"/>
  <c r="L22" i="21"/>
  <c r="H23" i="21"/>
  <c r="K23" i="21"/>
  <c r="L23" i="21"/>
  <c r="H24" i="21"/>
  <c r="K24" i="21"/>
  <c r="L24" i="21"/>
  <c r="H25" i="21"/>
  <c r="K25" i="21"/>
  <c r="L25" i="21"/>
  <c r="H26" i="21"/>
  <c r="K26" i="21"/>
  <c r="L26" i="21"/>
  <c r="H27" i="21"/>
  <c r="K27" i="21"/>
  <c r="L27" i="21"/>
  <c r="H28" i="21"/>
  <c r="K28" i="21"/>
  <c r="L28" i="21"/>
  <c r="H29" i="21"/>
  <c r="K29" i="21"/>
  <c r="L29" i="21"/>
  <c r="H30" i="21"/>
  <c r="K30" i="21"/>
  <c r="L30" i="21"/>
  <c r="H31" i="21"/>
  <c r="K31" i="21"/>
  <c r="L31" i="21"/>
  <c r="H32" i="21"/>
  <c r="K32" i="21"/>
  <c r="L32" i="21"/>
  <c r="H33" i="21"/>
  <c r="K33" i="21"/>
  <c r="L33" i="21"/>
  <c r="H34" i="21"/>
  <c r="K34" i="21"/>
  <c r="L34" i="21"/>
  <c r="H35" i="21"/>
  <c r="K35" i="21"/>
  <c r="L35" i="21"/>
  <c r="Q3" i="39"/>
  <c r="R3" i="39" s="1"/>
  <c r="Q4" i="39"/>
  <c r="Q5" i="39"/>
  <c r="Q6" i="39"/>
  <c r="Q7" i="39"/>
  <c r="Q8" i="39"/>
  <c r="Q9" i="39"/>
  <c r="Q10" i="39"/>
  <c r="Q11" i="39"/>
  <c r="Q12" i="39"/>
  <c r="Q13" i="39"/>
  <c r="Q14" i="39"/>
  <c r="Q15" i="39"/>
  <c r="Q16" i="39"/>
  <c r="Q17" i="39"/>
  <c r="Q18" i="39"/>
  <c r="Q19" i="39"/>
  <c r="Q20" i="39"/>
  <c r="Q21" i="39"/>
  <c r="Q22" i="39"/>
  <c r="Q23" i="39"/>
  <c r="Q24" i="39"/>
  <c r="Q25" i="39"/>
  <c r="Q26" i="39"/>
  <c r="Q27" i="39"/>
  <c r="Q28" i="39"/>
  <c r="Q29" i="39"/>
  <c r="Q30" i="39"/>
  <c r="Q31" i="39"/>
  <c r="Q32" i="39"/>
  <c r="Q33" i="39"/>
  <c r="Q34" i="39"/>
  <c r="Q35" i="39"/>
  <c r="Q36" i="39"/>
  <c r="Q37" i="39"/>
  <c r="Q38" i="39"/>
  <c r="Q39" i="39"/>
  <c r="Q40" i="39"/>
  <c r="Q41" i="39"/>
  <c r="Q42" i="39"/>
  <c r="Q43" i="39"/>
  <c r="Q44" i="39"/>
  <c r="Q45" i="39"/>
  <c r="Q46" i="39"/>
  <c r="Q47" i="39"/>
  <c r="Q48" i="39"/>
  <c r="Q49" i="39"/>
  <c r="Q50" i="39"/>
  <c r="Q51" i="39"/>
  <c r="Q52" i="39"/>
  <c r="Q53" i="39"/>
  <c r="Q54" i="39"/>
  <c r="Q55" i="39"/>
  <c r="Q56" i="39"/>
  <c r="Q57" i="39"/>
  <c r="Q58" i="39"/>
  <c r="Q59" i="39"/>
  <c r="Q60" i="39"/>
  <c r="Q61" i="39"/>
  <c r="Q62" i="39"/>
  <c r="Q63" i="39"/>
  <c r="Q64" i="39"/>
  <c r="Q65" i="39"/>
  <c r="Q66" i="39"/>
  <c r="Q67" i="39"/>
  <c r="Q68" i="39"/>
  <c r="Q69" i="39"/>
  <c r="Q70" i="39"/>
  <c r="Q71" i="39"/>
  <c r="Q72" i="39"/>
  <c r="Q73" i="39"/>
  <c r="Q74" i="39"/>
  <c r="Q75" i="39"/>
  <c r="Q76" i="39"/>
  <c r="Q77" i="39"/>
  <c r="Q78" i="39"/>
  <c r="Q79" i="39"/>
  <c r="Q80" i="39"/>
  <c r="Q81" i="39"/>
  <c r="Q82" i="39"/>
  <c r="Q83" i="39"/>
  <c r="Q84" i="39"/>
  <c r="Q85" i="39"/>
  <c r="Q86" i="39"/>
  <c r="Q87" i="39"/>
  <c r="Q88" i="39"/>
  <c r="Q89" i="39"/>
  <c r="Q90" i="39"/>
  <c r="Q91" i="39"/>
  <c r="Q92" i="39"/>
  <c r="Q93" i="39"/>
  <c r="Q94" i="39"/>
  <c r="Q96" i="39"/>
  <c r="Q97" i="39"/>
  <c r="Q98" i="39"/>
  <c r="Q99" i="39"/>
  <c r="Q100" i="39"/>
  <c r="Q101" i="39"/>
  <c r="Q102" i="39"/>
  <c r="Q103" i="39"/>
  <c r="Q104" i="39"/>
  <c r="Q105" i="39"/>
  <c r="Q106" i="39"/>
  <c r="Q107" i="39"/>
  <c r="Q108" i="39"/>
  <c r="Q109" i="39"/>
  <c r="Q110" i="39"/>
  <c r="Q111" i="39"/>
  <c r="Q112" i="39"/>
  <c r="Q113" i="39"/>
  <c r="Q114" i="39"/>
  <c r="Q115" i="39"/>
  <c r="Q116" i="39"/>
  <c r="Q117" i="39"/>
  <c r="Q118" i="39"/>
  <c r="Q119" i="39"/>
  <c r="Q120" i="39"/>
  <c r="Q121" i="39"/>
  <c r="Q122" i="39"/>
  <c r="Q123" i="39"/>
  <c r="Q124" i="39"/>
  <c r="Q125" i="39"/>
  <c r="Q126" i="39"/>
  <c r="Q127" i="39"/>
  <c r="Q128" i="39"/>
  <c r="Q129" i="39"/>
  <c r="Q2" i="39"/>
  <c r="S4" i="2" l="1"/>
  <c r="S5" i="2"/>
  <c r="S6" i="2"/>
  <c r="S3" i="2"/>
  <c r="H6" i="21"/>
  <c r="I12" i="2"/>
  <c r="J12" i="2"/>
  <c r="I13" i="2"/>
  <c r="J13" i="2"/>
  <c r="I14" i="2"/>
  <c r="J14" i="2"/>
  <c r="I15" i="2"/>
  <c r="J15" i="2"/>
  <c r="I16" i="2"/>
  <c r="J16" i="2"/>
  <c r="I17" i="2"/>
  <c r="J17" i="2"/>
  <c r="I18" i="2"/>
  <c r="J18" i="2"/>
  <c r="I19" i="2"/>
  <c r="J19" i="2"/>
  <c r="I21" i="2"/>
  <c r="J21" i="2"/>
  <c r="I22" i="2"/>
  <c r="J22" i="2"/>
  <c r="I23" i="2"/>
  <c r="J23" i="2"/>
  <c r="I24" i="2"/>
  <c r="J24" i="2"/>
  <c r="I25" i="2"/>
  <c r="J25" i="2"/>
  <c r="I26" i="2"/>
  <c r="J26" i="2"/>
  <c r="I27" i="2"/>
  <c r="J27" i="2"/>
  <c r="I28" i="2"/>
  <c r="J28" i="2"/>
  <c r="I29" i="2"/>
  <c r="J29" i="2"/>
  <c r="I31" i="2"/>
  <c r="J31" i="2"/>
  <c r="I32" i="2"/>
  <c r="J32" i="2"/>
  <c r="I33" i="2"/>
  <c r="J33" i="2"/>
  <c r="I34" i="2"/>
  <c r="J34" i="2"/>
  <c r="I36" i="2"/>
  <c r="J36" i="2"/>
  <c r="I37" i="2"/>
  <c r="J37" i="2"/>
  <c r="I38" i="2"/>
  <c r="J38" i="2"/>
  <c r="I39" i="2"/>
  <c r="J39" i="2"/>
  <c r="I40" i="2"/>
  <c r="J40" i="2"/>
  <c r="I41" i="2"/>
  <c r="J41" i="2"/>
  <c r="I42" i="2"/>
  <c r="J42" i="2"/>
  <c r="J9" i="2"/>
  <c r="I9" i="2"/>
  <c r="G1" i="21" l="1"/>
  <c r="L4" i="21" l="1"/>
  <c r="M12" i="2" l="1"/>
  <c r="M9" i="2" l="1"/>
  <c r="M13" i="2"/>
  <c r="M14" i="2"/>
  <c r="M15" i="2"/>
  <c r="M16" i="2"/>
  <c r="M17" i="2"/>
  <c r="M18" i="2"/>
  <c r="M19" i="2"/>
  <c r="M21" i="2"/>
  <c r="M22" i="2"/>
  <c r="M23" i="2"/>
  <c r="M24" i="2"/>
  <c r="M25" i="2"/>
  <c r="M26" i="2"/>
  <c r="M27" i="2"/>
  <c r="M28" i="2"/>
  <c r="F329" i="39"/>
  <c r="O7" i="21"/>
  <c r="P7" i="21" s="1"/>
  <c r="O8" i="21"/>
  <c r="P8" i="21" s="1"/>
  <c r="F9" i="39"/>
  <c r="A20" i="41"/>
  <c r="B20" i="41" s="1"/>
  <c r="A19" i="41"/>
  <c r="B19" i="41" s="1"/>
  <c r="A18" i="41"/>
  <c r="B18" i="41" s="1"/>
  <c r="A17" i="41"/>
  <c r="B17" i="41" s="1"/>
  <c r="A16" i="41"/>
  <c r="B16" i="41" s="1"/>
  <c r="A15" i="41"/>
  <c r="B15" i="41" s="1"/>
  <c r="A14" i="41"/>
  <c r="B14" i="41" s="1"/>
  <c r="A13" i="41"/>
  <c r="B13" i="41" s="1"/>
  <c r="A12" i="41"/>
  <c r="B12" i="41" s="1"/>
  <c r="A11" i="41"/>
  <c r="A10" i="41"/>
  <c r="A9" i="41"/>
  <c r="A8" i="41"/>
  <c r="A7" i="41"/>
  <c r="A6" i="41"/>
  <c r="A5" i="41"/>
  <c r="A1" i="41"/>
  <c r="O11" i="21" l="1"/>
  <c r="P11" i="21" s="1"/>
  <c r="O35" i="21"/>
  <c r="P35" i="21" s="1"/>
  <c r="O27" i="21"/>
  <c r="P27" i="21" s="1"/>
  <c r="O19" i="21"/>
  <c r="P19" i="21" s="1"/>
  <c r="O33" i="21"/>
  <c r="P33" i="21" s="1"/>
  <c r="O25" i="21"/>
  <c r="P25" i="21" s="1"/>
  <c r="O17" i="21"/>
  <c r="P17" i="21" s="1"/>
  <c r="O9" i="21"/>
  <c r="P9" i="21" s="1"/>
  <c r="O24" i="21"/>
  <c r="P24" i="21" s="1"/>
  <c r="O32" i="21"/>
  <c r="P32" i="21" s="1"/>
  <c r="O34" i="21"/>
  <c r="P34" i="21" s="1"/>
  <c r="O26" i="21"/>
  <c r="P26" i="21" s="1"/>
  <c r="O18" i="21"/>
  <c r="P18" i="21" s="1"/>
  <c r="O10" i="21"/>
  <c r="P10" i="21" s="1"/>
  <c r="O23" i="21"/>
  <c r="P23" i="21" s="1"/>
  <c r="O30" i="21"/>
  <c r="P30" i="21" s="1"/>
  <c r="O22" i="21"/>
  <c r="P22" i="21" s="1"/>
  <c r="O14" i="21"/>
  <c r="P14" i="21" s="1"/>
  <c r="O29" i="21"/>
  <c r="P29" i="21" s="1"/>
  <c r="O21" i="21"/>
  <c r="P21" i="21" s="1"/>
  <c r="O13" i="21"/>
  <c r="P13" i="21" s="1"/>
  <c r="O31" i="21"/>
  <c r="P31" i="21" s="1"/>
  <c r="O15" i="21"/>
  <c r="P15" i="21" s="1"/>
  <c r="O28" i="21"/>
  <c r="P28" i="21" s="1"/>
  <c r="O20" i="21"/>
  <c r="P20" i="21" s="1"/>
  <c r="O12" i="21"/>
  <c r="P12" i="21" s="1"/>
  <c r="B1" i="40"/>
  <c r="B3" i="40" s="1"/>
  <c r="J1" i="40" l="1"/>
  <c r="A2" i="41"/>
  <c r="C3" i="40"/>
  <c r="E8" i="41" l="1"/>
  <c r="F8" i="41"/>
  <c r="E16" i="41"/>
  <c r="F16" i="41"/>
  <c r="F19" i="41"/>
  <c r="E19" i="41"/>
  <c r="F11" i="41"/>
  <c r="E11" i="41"/>
  <c r="F14" i="41"/>
  <c r="E14" i="41"/>
  <c r="F15" i="41"/>
  <c r="E15" i="41"/>
  <c r="F18" i="41"/>
  <c r="E18" i="41"/>
  <c r="E7" i="41"/>
  <c r="F7" i="41"/>
  <c r="F6" i="41"/>
  <c r="E6" i="41"/>
  <c r="F10" i="41"/>
  <c r="E10" i="41"/>
  <c r="E20" i="41"/>
  <c r="F20" i="41"/>
  <c r="E17" i="41"/>
  <c r="F17" i="41"/>
  <c r="E13" i="41"/>
  <c r="F13" i="41"/>
  <c r="E12" i="41"/>
  <c r="F12" i="41"/>
  <c r="E9" i="41"/>
  <c r="F9" i="41"/>
  <c r="E5" i="41"/>
  <c r="F5" i="41"/>
  <c r="B8" i="41"/>
  <c r="B6" i="41"/>
  <c r="B11" i="41"/>
  <c r="B10" i="41"/>
  <c r="B7" i="41"/>
  <c r="B9" i="41"/>
  <c r="B5" i="41"/>
  <c r="D1" i="24"/>
  <c r="G3" i="45" s="1"/>
  <c r="H3" i="45" s="1"/>
  <c r="J3" i="45" s="1"/>
  <c r="E1" i="24"/>
  <c r="G4" i="45" s="1"/>
  <c r="H4" i="45" s="1"/>
  <c r="J4" i="45" s="1"/>
  <c r="F1" i="24"/>
  <c r="G5" i="45" s="1"/>
  <c r="H5" i="45" s="1"/>
  <c r="J5" i="45" s="1"/>
  <c r="G1" i="24"/>
  <c r="G6" i="45" s="1"/>
  <c r="H6" i="45" s="1"/>
  <c r="J6" i="45" s="1"/>
  <c r="H1" i="24"/>
  <c r="G7" i="45" s="1"/>
  <c r="H7" i="45" s="1"/>
  <c r="J7" i="45" s="1"/>
  <c r="I1" i="24"/>
  <c r="J1" i="24"/>
  <c r="G9" i="45" s="1"/>
  <c r="H9" i="45" s="1"/>
  <c r="J9" i="45" s="1"/>
  <c r="K1" i="24"/>
  <c r="G10" i="45" s="1"/>
  <c r="H10" i="45" s="1"/>
  <c r="J10" i="45" s="1"/>
  <c r="L1" i="24"/>
  <c r="G11" i="45" s="1"/>
  <c r="H11" i="45" s="1"/>
  <c r="J11" i="45" s="1"/>
  <c r="M1" i="24"/>
  <c r="G12" i="45" s="1"/>
  <c r="H12" i="45" s="1"/>
  <c r="J12" i="45" s="1"/>
  <c r="N1" i="24"/>
  <c r="G13" i="45" s="1"/>
  <c r="H13" i="45" s="1"/>
  <c r="J13" i="45" s="1"/>
  <c r="O1" i="24"/>
  <c r="G14" i="45" s="1"/>
  <c r="H14" i="45" s="1"/>
  <c r="J14" i="45" s="1"/>
  <c r="P1" i="24"/>
  <c r="G15" i="45" s="1"/>
  <c r="H15" i="45" s="1"/>
  <c r="J15" i="45" s="1"/>
  <c r="Q1" i="24"/>
  <c r="G16" i="45" s="1"/>
  <c r="H16" i="45" s="1"/>
  <c r="J16" i="45" s="1"/>
  <c r="R1" i="24"/>
  <c r="G17" i="45" s="1"/>
  <c r="H17" i="45" s="1"/>
  <c r="J17" i="45" s="1"/>
  <c r="S1" i="24"/>
  <c r="G18" i="45" s="1"/>
  <c r="H18" i="45" s="1"/>
  <c r="J18" i="45" s="1"/>
  <c r="T1" i="24"/>
  <c r="G19" i="45" s="1"/>
  <c r="H19" i="45" s="1"/>
  <c r="J19" i="45" s="1"/>
  <c r="U1" i="24"/>
  <c r="G20" i="45" s="1"/>
  <c r="H20" i="45" s="1"/>
  <c r="J20" i="45" s="1"/>
  <c r="V1" i="24"/>
  <c r="G21" i="45" s="1"/>
  <c r="H21" i="45" s="1"/>
  <c r="J21" i="45" s="1"/>
  <c r="W1" i="24"/>
  <c r="G22" i="45" s="1"/>
  <c r="H22" i="45" s="1"/>
  <c r="J22" i="45" s="1"/>
  <c r="X1" i="24"/>
  <c r="G23" i="45" s="1"/>
  <c r="H23" i="45" s="1"/>
  <c r="J23" i="45" s="1"/>
  <c r="Y1" i="24"/>
  <c r="G24" i="45" s="1"/>
  <c r="H24" i="45" s="1"/>
  <c r="J24" i="45" s="1"/>
  <c r="Z1" i="24"/>
  <c r="G25" i="45" s="1"/>
  <c r="H25" i="45" s="1"/>
  <c r="J25" i="45" s="1"/>
  <c r="AA1" i="24"/>
  <c r="G26" i="45" s="1"/>
  <c r="H26" i="45" s="1"/>
  <c r="J26" i="45" s="1"/>
  <c r="AB1" i="24"/>
  <c r="G27" i="45" s="1"/>
  <c r="H27" i="45" s="1"/>
  <c r="J27" i="45" s="1"/>
  <c r="AC1" i="24"/>
  <c r="G28" i="45" s="1"/>
  <c r="H28" i="45" s="1"/>
  <c r="J28" i="45" s="1"/>
  <c r="AD1" i="24"/>
  <c r="G29" i="45" s="1"/>
  <c r="H29" i="45" s="1"/>
  <c r="J29" i="45" s="1"/>
  <c r="AE1" i="24"/>
  <c r="G30" i="45" s="1"/>
  <c r="H30" i="45" s="1"/>
  <c r="J30" i="45" s="1"/>
  <c r="AF1" i="24"/>
  <c r="G31" i="45" s="1"/>
  <c r="H31" i="45" s="1"/>
  <c r="J31" i="45" s="1"/>
  <c r="AG1" i="24"/>
  <c r="G32" i="45" s="1"/>
  <c r="H32" i="45" s="1"/>
  <c r="J32" i="45" s="1"/>
  <c r="AH1" i="24"/>
  <c r="G33" i="45" s="1"/>
  <c r="H33" i="45" s="1"/>
  <c r="J33" i="45" s="1"/>
  <c r="AI1" i="24"/>
  <c r="G34" i="45" s="1"/>
  <c r="H34" i="45" s="1"/>
  <c r="J34" i="45" s="1"/>
  <c r="AJ1" i="24"/>
  <c r="G35" i="45" s="1"/>
  <c r="H35" i="45" s="1"/>
  <c r="J35" i="45" s="1"/>
  <c r="AK1" i="24"/>
  <c r="G36" i="45" s="1"/>
  <c r="H36" i="45" s="1"/>
  <c r="J36" i="45" s="1"/>
  <c r="AL1" i="24"/>
  <c r="G37" i="45" s="1"/>
  <c r="H37" i="45" s="1"/>
  <c r="J37" i="45" s="1"/>
  <c r="AM1" i="24"/>
  <c r="G38" i="45" s="1"/>
  <c r="H38" i="45" s="1"/>
  <c r="J38" i="45" s="1"/>
  <c r="AN1" i="24"/>
  <c r="G39" i="45" s="1"/>
  <c r="H39" i="45" s="1"/>
  <c r="J39" i="45" s="1"/>
  <c r="AO1" i="24"/>
  <c r="G40" i="45" s="1"/>
  <c r="H40" i="45" s="1"/>
  <c r="J40" i="45" s="1"/>
  <c r="AP1" i="24"/>
  <c r="G41" i="45" s="1"/>
  <c r="H41" i="45" s="1"/>
  <c r="J41" i="45" s="1"/>
  <c r="AQ1" i="24"/>
  <c r="G42" i="45" s="1"/>
  <c r="H42" i="45" s="1"/>
  <c r="J42" i="45" s="1"/>
  <c r="AR1" i="24"/>
  <c r="G43" i="45" s="1"/>
  <c r="H43" i="45" s="1"/>
  <c r="J43" i="45" s="1"/>
  <c r="AS1" i="24"/>
  <c r="G44" i="45" s="1"/>
  <c r="H44" i="45" s="1"/>
  <c r="J44" i="45" s="1"/>
  <c r="AT1" i="24"/>
  <c r="G45" i="45" s="1"/>
  <c r="H45" i="45" s="1"/>
  <c r="J45" i="45" s="1"/>
  <c r="AU1" i="24"/>
  <c r="G46" i="45" s="1"/>
  <c r="H46" i="45" s="1"/>
  <c r="J46" i="45" s="1"/>
  <c r="AV1" i="24"/>
  <c r="G47" i="45" s="1"/>
  <c r="H47" i="45" s="1"/>
  <c r="J47" i="45" s="1"/>
  <c r="AW1" i="24"/>
  <c r="G48" i="45" s="1"/>
  <c r="H48" i="45" s="1"/>
  <c r="J48" i="45" s="1"/>
  <c r="AX1" i="24"/>
  <c r="G49" i="45" s="1"/>
  <c r="H49" i="45" s="1"/>
  <c r="J49" i="45" s="1"/>
  <c r="AY1" i="24"/>
  <c r="G50" i="45" s="1"/>
  <c r="H50" i="45" s="1"/>
  <c r="J50" i="45" s="1"/>
  <c r="AZ1" i="24"/>
  <c r="G51" i="45" s="1"/>
  <c r="H51" i="45" s="1"/>
  <c r="J51" i="45" s="1"/>
  <c r="BA1" i="24"/>
  <c r="G52" i="45" s="1"/>
  <c r="H52" i="45" s="1"/>
  <c r="J52" i="45" s="1"/>
  <c r="BB1" i="24"/>
  <c r="G53" i="45" s="1"/>
  <c r="H53" i="45" s="1"/>
  <c r="J53" i="45" s="1"/>
  <c r="BC1" i="24"/>
  <c r="G54" i="45" s="1"/>
  <c r="H54" i="45" s="1"/>
  <c r="J54" i="45" s="1"/>
  <c r="BD1" i="24"/>
  <c r="G55" i="45" s="1"/>
  <c r="H55" i="45" s="1"/>
  <c r="J55" i="45" s="1"/>
  <c r="BE1" i="24"/>
  <c r="G56" i="45" s="1"/>
  <c r="H56" i="45" s="1"/>
  <c r="J56" i="45" s="1"/>
  <c r="BF1" i="24"/>
  <c r="G57" i="45" s="1"/>
  <c r="H57" i="45" s="1"/>
  <c r="J57" i="45" s="1"/>
  <c r="BG1" i="24"/>
  <c r="G58" i="45" s="1"/>
  <c r="H58" i="45" s="1"/>
  <c r="J58" i="45" s="1"/>
  <c r="BH1" i="24"/>
  <c r="G59" i="45" s="1"/>
  <c r="H59" i="45" s="1"/>
  <c r="J59" i="45" s="1"/>
  <c r="BI1" i="24"/>
  <c r="G60" i="45" s="1"/>
  <c r="H60" i="45" s="1"/>
  <c r="J60" i="45" s="1"/>
  <c r="BJ1" i="24"/>
  <c r="G61" i="45" s="1"/>
  <c r="H61" i="45" s="1"/>
  <c r="J61" i="45" s="1"/>
  <c r="BK1" i="24"/>
  <c r="G62" i="45" s="1"/>
  <c r="H62" i="45" s="1"/>
  <c r="J62" i="45" s="1"/>
  <c r="BL1" i="24"/>
  <c r="G63" i="45" s="1"/>
  <c r="H63" i="45" s="1"/>
  <c r="J63" i="45" s="1"/>
  <c r="BM1" i="24"/>
  <c r="G64" i="45" s="1"/>
  <c r="H64" i="45" s="1"/>
  <c r="J64" i="45" s="1"/>
  <c r="BN1" i="24"/>
  <c r="G65" i="45" s="1"/>
  <c r="H65" i="45" s="1"/>
  <c r="J65" i="45" s="1"/>
  <c r="BO1" i="24"/>
  <c r="G66" i="45" s="1"/>
  <c r="H66" i="45" s="1"/>
  <c r="J66" i="45" s="1"/>
  <c r="BP1" i="24"/>
  <c r="G67" i="45" s="1"/>
  <c r="H67" i="45" s="1"/>
  <c r="J67" i="45" s="1"/>
  <c r="BQ1" i="24"/>
  <c r="G68" i="45" s="1"/>
  <c r="H68" i="45" s="1"/>
  <c r="J68" i="45" s="1"/>
  <c r="BR1" i="24"/>
  <c r="G69" i="45" s="1"/>
  <c r="H69" i="45" s="1"/>
  <c r="J69" i="45" s="1"/>
  <c r="BS1" i="24"/>
  <c r="G70" i="45" s="1"/>
  <c r="H70" i="45" s="1"/>
  <c r="J70" i="45" s="1"/>
  <c r="BT1" i="24"/>
  <c r="G71" i="45" s="1"/>
  <c r="H71" i="45" s="1"/>
  <c r="J71" i="45" s="1"/>
  <c r="BU1" i="24"/>
  <c r="G72" i="45" s="1"/>
  <c r="H72" i="45" s="1"/>
  <c r="J72" i="45" s="1"/>
  <c r="BV1" i="24"/>
  <c r="G73" i="45" s="1"/>
  <c r="H73" i="45" s="1"/>
  <c r="J73" i="45" s="1"/>
  <c r="BW1" i="24"/>
  <c r="G74" i="45" s="1"/>
  <c r="H74" i="45" s="1"/>
  <c r="J74" i="45" s="1"/>
  <c r="BX1" i="24"/>
  <c r="G75" i="45" s="1"/>
  <c r="H75" i="45" s="1"/>
  <c r="J75" i="45" s="1"/>
  <c r="BY1" i="24"/>
  <c r="G76" i="45" s="1"/>
  <c r="H76" i="45" s="1"/>
  <c r="J76" i="45" s="1"/>
  <c r="BZ1" i="24"/>
  <c r="G77" i="45" s="1"/>
  <c r="H77" i="45" s="1"/>
  <c r="J77" i="45" s="1"/>
  <c r="CA1" i="24"/>
  <c r="G78" i="45" s="1"/>
  <c r="H78" i="45" s="1"/>
  <c r="J78" i="45" s="1"/>
  <c r="CB1" i="24"/>
  <c r="G79" i="45" s="1"/>
  <c r="H79" i="45" s="1"/>
  <c r="J79" i="45" s="1"/>
  <c r="CC1" i="24"/>
  <c r="G80" i="45" s="1"/>
  <c r="H80" i="45" s="1"/>
  <c r="J80" i="45" s="1"/>
  <c r="CD1" i="24"/>
  <c r="G81" i="45" s="1"/>
  <c r="H81" i="45" s="1"/>
  <c r="J81" i="45" s="1"/>
  <c r="CE1" i="24"/>
  <c r="G82" i="45" s="1"/>
  <c r="H82" i="45" s="1"/>
  <c r="J82" i="45" s="1"/>
  <c r="CF1" i="24"/>
  <c r="G83" i="45" s="1"/>
  <c r="H83" i="45" s="1"/>
  <c r="J83" i="45" s="1"/>
  <c r="CG1" i="24"/>
  <c r="G84" i="45" s="1"/>
  <c r="H84" i="45" s="1"/>
  <c r="J84" i="45" s="1"/>
  <c r="CH1" i="24"/>
  <c r="G85" i="45" s="1"/>
  <c r="H85" i="45" s="1"/>
  <c r="J85" i="45" s="1"/>
  <c r="CI1" i="24"/>
  <c r="G86" i="45" s="1"/>
  <c r="H86" i="45" s="1"/>
  <c r="J86" i="45" s="1"/>
  <c r="CJ1" i="24"/>
  <c r="G87" i="45" s="1"/>
  <c r="H87" i="45" s="1"/>
  <c r="J87" i="45" s="1"/>
  <c r="CK1" i="24"/>
  <c r="G88" i="45" s="1"/>
  <c r="H88" i="45" s="1"/>
  <c r="J88" i="45" s="1"/>
  <c r="CL1" i="24"/>
  <c r="G89" i="45" s="1"/>
  <c r="H89" i="45" s="1"/>
  <c r="J89" i="45" s="1"/>
  <c r="CM1" i="24"/>
  <c r="G90" i="45" s="1"/>
  <c r="H90" i="45" s="1"/>
  <c r="J90" i="45" s="1"/>
  <c r="CN1" i="24"/>
  <c r="G91" i="45" s="1"/>
  <c r="H91" i="45" s="1"/>
  <c r="J91" i="45" s="1"/>
  <c r="CO1" i="24"/>
  <c r="G92" i="45" s="1"/>
  <c r="H92" i="45" s="1"/>
  <c r="J92" i="45" s="1"/>
  <c r="CP1" i="24"/>
  <c r="G93" i="45" s="1"/>
  <c r="H93" i="45" s="1"/>
  <c r="J93" i="45" s="1"/>
  <c r="CQ1" i="24"/>
  <c r="CR1" i="24"/>
  <c r="G95" i="45" s="1"/>
  <c r="H95" i="45" s="1"/>
  <c r="J95" i="45" s="1"/>
  <c r="CS1" i="24"/>
  <c r="G96" i="45" s="1"/>
  <c r="H96" i="45" s="1"/>
  <c r="J96" i="45" s="1"/>
  <c r="CT1" i="24"/>
  <c r="G97" i="45" s="1"/>
  <c r="H97" i="45" s="1"/>
  <c r="J97" i="45" s="1"/>
  <c r="CU1" i="24"/>
  <c r="G98" i="45" s="1"/>
  <c r="H98" i="45" s="1"/>
  <c r="J98" i="45" s="1"/>
  <c r="CV1" i="24"/>
  <c r="G99" i="45" s="1"/>
  <c r="H99" i="45" s="1"/>
  <c r="J99" i="45" s="1"/>
  <c r="CW1" i="24"/>
  <c r="G100" i="45" s="1"/>
  <c r="H100" i="45" s="1"/>
  <c r="J100" i="45" s="1"/>
  <c r="CX1" i="24"/>
  <c r="G101" i="45" s="1"/>
  <c r="H101" i="45" s="1"/>
  <c r="J101" i="45" s="1"/>
  <c r="CY1" i="24"/>
  <c r="G102" i="45" s="1"/>
  <c r="H102" i="45" s="1"/>
  <c r="J102" i="45" s="1"/>
  <c r="CZ1" i="24"/>
  <c r="G103" i="45" s="1"/>
  <c r="H103" i="45" s="1"/>
  <c r="J103" i="45" s="1"/>
  <c r="DA1" i="24"/>
  <c r="G104" i="45" s="1"/>
  <c r="H104" i="45" s="1"/>
  <c r="J104" i="45" s="1"/>
  <c r="DB1" i="24"/>
  <c r="G105" i="45" s="1"/>
  <c r="H105" i="45" s="1"/>
  <c r="J105" i="45" s="1"/>
  <c r="DC1" i="24"/>
  <c r="G106" i="45" s="1"/>
  <c r="H106" i="45" s="1"/>
  <c r="J106" i="45" s="1"/>
  <c r="DD1" i="24"/>
  <c r="G107" i="45" s="1"/>
  <c r="H107" i="45" s="1"/>
  <c r="J107" i="45" s="1"/>
  <c r="DE1" i="24"/>
  <c r="G108" i="45" s="1"/>
  <c r="H108" i="45" s="1"/>
  <c r="J108" i="45" s="1"/>
  <c r="DF1" i="24"/>
  <c r="G109" i="45" s="1"/>
  <c r="H109" i="45" s="1"/>
  <c r="J109" i="45" s="1"/>
  <c r="DG1" i="24"/>
  <c r="G110" i="45" s="1"/>
  <c r="H110" i="45" s="1"/>
  <c r="J110" i="45" s="1"/>
  <c r="DH1" i="24"/>
  <c r="G111" i="45" s="1"/>
  <c r="H111" i="45" s="1"/>
  <c r="J111" i="45" s="1"/>
  <c r="DI1" i="24"/>
  <c r="G112" i="45" s="1"/>
  <c r="H112" i="45" s="1"/>
  <c r="J112" i="45" s="1"/>
  <c r="DJ1" i="24"/>
  <c r="G113" i="45" s="1"/>
  <c r="H113" i="45" s="1"/>
  <c r="J113" i="45" s="1"/>
  <c r="DK1" i="24"/>
  <c r="G114" i="45" s="1"/>
  <c r="H114" i="45" s="1"/>
  <c r="J114" i="45" s="1"/>
  <c r="DL1" i="24"/>
  <c r="G115" i="45" s="1"/>
  <c r="H115" i="45" s="1"/>
  <c r="J115" i="45" s="1"/>
  <c r="DM1" i="24"/>
  <c r="G116" i="45" s="1"/>
  <c r="H116" i="45" s="1"/>
  <c r="J116" i="45" s="1"/>
  <c r="DN1" i="24"/>
  <c r="G117" i="45" s="1"/>
  <c r="H117" i="45" s="1"/>
  <c r="J117" i="45" s="1"/>
  <c r="DO1" i="24"/>
  <c r="G118" i="45" s="1"/>
  <c r="H118" i="45" s="1"/>
  <c r="J118" i="45" s="1"/>
  <c r="DP1" i="24"/>
  <c r="G119" i="45" s="1"/>
  <c r="H119" i="45" s="1"/>
  <c r="J119" i="45" s="1"/>
  <c r="DQ1" i="24"/>
  <c r="G120" i="45" s="1"/>
  <c r="H120" i="45" s="1"/>
  <c r="J120" i="45" s="1"/>
  <c r="DR1" i="24"/>
  <c r="G121" i="45" s="1"/>
  <c r="H121" i="45" s="1"/>
  <c r="J121" i="45" s="1"/>
  <c r="DS1" i="24"/>
  <c r="G122" i="45" s="1"/>
  <c r="H122" i="45" s="1"/>
  <c r="J122" i="45" s="1"/>
  <c r="DT1" i="24"/>
  <c r="G123" i="45" s="1"/>
  <c r="H123" i="45" s="1"/>
  <c r="J123" i="45" s="1"/>
  <c r="DU1" i="24"/>
  <c r="G124" i="45" s="1"/>
  <c r="H124" i="45" s="1"/>
  <c r="J124" i="45" s="1"/>
  <c r="DV1" i="24"/>
  <c r="G125" i="45" s="1"/>
  <c r="H125" i="45" s="1"/>
  <c r="J125" i="45" s="1"/>
  <c r="DW1" i="24"/>
  <c r="G126" i="45" s="1"/>
  <c r="H126" i="45" s="1"/>
  <c r="J126" i="45" s="1"/>
  <c r="DX1" i="24"/>
  <c r="G127" i="45" s="1"/>
  <c r="H127" i="45" s="1"/>
  <c r="J127" i="45" s="1"/>
  <c r="DY1" i="24"/>
  <c r="G128" i="45" s="1"/>
  <c r="H128" i="45" s="1"/>
  <c r="J128" i="45" s="1"/>
  <c r="DZ1" i="24"/>
  <c r="F27" i="39"/>
  <c r="F3" i="39"/>
  <c r="F4" i="39"/>
  <c r="F5" i="39"/>
  <c r="F6" i="39"/>
  <c r="F29" i="39"/>
  <c r="F7" i="39"/>
  <c r="F8" i="39"/>
  <c r="F10" i="39"/>
  <c r="F11" i="39"/>
  <c r="F12" i="39"/>
  <c r="F13" i="39"/>
  <c r="F14" i="39"/>
  <c r="F15" i="39"/>
  <c r="F16" i="39"/>
  <c r="F17" i="39"/>
  <c r="F18" i="39"/>
  <c r="F19" i="39"/>
  <c r="F20" i="39"/>
  <c r="F21" i="39"/>
  <c r="F22" i="39"/>
  <c r="F23" i="39"/>
  <c r="F24" i="39"/>
  <c r="F25" i="39"/>
  <c r="F26" i="39"/>
  <c r="F28" i="39"/>
  <c r="F30" i="39"/>
  <c r="F31" i="39"/>
  <c r="F32" i="39"/>
  <c r="F33" i="39"/>
  <c r="F34" i="39"/>
  <c r="F35" i="39"/>
  <c r="F36" i="39"/>
  <c r="F37" i="39"/>
  <c r="F38" i="39"/>
  <c r="F39" i="39"/>
  <c r="F40" i="39"/>
  <c r="F41" i="39"/>
  <c r="F42" i="39"/>
  <c r="F43" i="39"/>
  <c r="F44" i="39"/>
  <c r="F45" i="39"/>
  <c r="F46" i="39"/>
  <c r="F47" i="39"/>
  <c r="F48" i="39"/>
  <c r="F49" i="39"/>
  <c r="F50" i="39"/>
  <c r="F51" i="39"/>
  <c r="F52" i="39"/>
  <c r="F53" i="39"/>
  <c r="F54" i="39"/>
  <c r="F55" i="39"/>
  <c r="F56" i="39"/>
  <c r="F57" i="39"/>
  <c r="F58" i="39"/>
  <c r="F59" i="39"/>
  <c r="F60" i="39"/>
  <c r="F61" i="39"/>
  <c r="F62" i="39"/>
  <c r="F63" i="39"/>
  <c r="F64" i="39"/>
  <c r="F65" i="39"/>
  <c r="F66" i="39"/>
  <c r="F67" i="39"/>
  <c r="F68" i="39"/>
  <c r="F69" i="39"/>
  <c r="F70" i="39"/>
  <c r="F71" i="39"/>
  <c r="F72" i="39"/>
  <c r="F73" i="39"/>
  <c r="F74" i="39"/>
  <c r="F75" i="39"/>
  <c r="F76" i="39"/>
  <c r="F77" i="39"/>
  <c r="F78" i="39"/>
  <c r="F79" i="39"/>
  <c r="F80" i="39"/>
  <c r="F81" i="39"/>
  <c r="F82" i="39"/>
  <c r="F83" i="39"/>
  <c r="F84" i="39"/>
  <c r="F85" i="39"/>
  <c r="F86" i="39"/>
  <c r="F87" i="39"/>
  <c r="F88" i="39"/>
  <c r="F89" i="39"/>
  <c r="F90" i="39"/>
  <c r="F91" i="39"/>
  <c r="F92" i="39"/>
  <c r="F93" i="39"/>
  <c r="F94" i="39"/>
  <c r="F95" i="39"/>
  <c r="F96" i="39"/>
  <c r="F97" i="39"/>
  <c r="F98" i="39"/>
  <c r="F99" i="39"/>
  <c r="F100" i="39"/>
  <c r="F101" i="39"/>
  <c r="F102" i="39"/>
  <c r="F103" i="39"/>
  <c r="F104" i="39"/>
  <c r="F105" i="39"/>
  <c r="F106" i="39"/>
  <c r="F107" i="39"/>
  <c r="F108" i="39"/>
  <c r="F109" i="39"/>
  <c r="F110" i="39"/>
  <c r="F111" i="39"/>
  <c r="F112" i="39"/>
  <c r="F113" i="39"/>
  <c r="F114" i="39"/>
  <c r="F115" i="39"/>
  <c r="F116" i="39"/>
  <c r="F117" i="39"/>
  <c r="F118" i="39"/>
  <c r="F119" i="39"/>
  <c r="F120" i="39"/>
  <c r="F121" i="39"/>
  <c r="F122" i="39"/>
  <c r="F123" i="39"/>
  <c r="F124" i="39"/>
  <c r="F125" i="39"/>
  <c r="F126" i="39"/>
  <c r="F127" i="39"/>
  <c r="F128" i="39"/>
  <c r="F129" i="39"/>
  <c r="F130" i="39"/>
  <c r="F131" i="39"/>
  <c r="F132" i="39"/>
  <c r="F133" i="39"/>
  <c r="F134" i="39"/>
  <c r="F135" i="39"/>
  <c r="F136" i="39"/>
  <c r="F137" i="39"/>
  <c r="F138" i="39"/>
  <c r="F139" i="39"/>
  <c r="F140" i="39"/>
  <c r="F141" i="39"/>
  <c r="F142" i="39"/>
  <c r="F143" i="39"/>
  <c r="F144" i="39"/>
  <c r="F145" i="39"/>
  <c r="F146" i="39"/>
  <c r="F147" i="39"/>
  <c r="F148" i="39"/>
  <c r="F149" i="39"/>
  <c r="F150" i="39"/>
  <c r="F151" i="39"/>
  <c r="F152" i="39"/>
  <c r="F153" i="39"/>
  <c r="F154" i="39"/>
  <c r="F155" i="39"/>
  <c r="F156" i="39"/>
  <c r="F157" i="39"/>
  <c r="F158" i="39"/>
  <c r="F159" i="39"/>
  <c r="F160" i="39"/>
  <c r="F161" i="39"/>
  <c r="F162" i="39"/>
  <c r="F163" i="39"/>
  <c r="F164" i="39"/>
  <c r="F165" i="39"/>
  <c r="F166" i="39"/>
  <c r="F167" i="39"/>
  <c r="F168" i="39"/>
  <c r="F169" i="39"/>
  <c r="F170" i="39"/>
  <c r="F171" i="39"/>
  <c r="F172" i="39"/>
  <c r="F173" i="39"/>
  <c r="F174" i="39"/>
  <c r="F175" i="39"/>
  <c r="F176" i="39"/>
  <c r="F177" i="39"/>
  <c r="F178" i="39"/>
  <c r="F179" i="39"/>
  <c r="F180" i="39"/>
  <c r="F181" i="39"/>
  <c r="F182" i="39"/>
  <c r="F183" i="39"/>
  <c r="F184" i="39"/>
  <c r="F185" i="39"/>
  <c r="F186" i="39"/>
  <c r="F187" i="39"/>
  <c r="F188" i="39"/>
  <c r="F189" i="39"/>
  <c r="F190" i="39"/>
  <c r="F191" i="39"/>
  <c r="F192" i="39"/>
  <c r="F193" i="39"/>
  <c r="F194" i="39"/>
  <c r="F195" i="39"/>
  <c r="F196" i="39"/>
  <c r="F197" i="39"/>
  <c r="F198" i="39"/>
  <c r="F199" i="39"/>
  <c r="F200" i="39"/>
  <c r="F201" i="39"/>
  <c r="F202" i="39"/>
  <c r="F203" i="39"/>
  <c r="F204" i="39"/>
  <c r="F205" i="39"/>
  <c r="F206" i="39"/>
  <c r="F207" i="39"/>
  <c r="F208" i="39"/>
  <c r="F209" i="39"/>
  <c r="F210" i="39"/>
  <c r="F211" i="39"/>
  <c r="F212" i="39"/>
  <c r="F213" i="39"/>
  <c r="F214" i="39"/>
  <c r="F215" i="39"/>
  <c r="F216" i="39"/>
  <c r="F217" i="39"/>
  <c r="F218" i="39"/>
  <c r="F219" i="39"/>
  <c r="F220" i="39"/>
  <c r="F221" i="39"/>
  <c r="F222" i="39"/>
  <c r="F223" i="39"/>
  <c r="F224" i="39"/>
  <c r="F225" i="39"/>
  <c r="F226" i="39"/>
  <c r="F227" i="39"/>
  <c r="F228" i="39"/>
  <c r="F229" i="39"/>
  <c r="F230" i="39"/>
  <c r="F231" i="39"/>
  <c r="F232" i="39"/>
  <c r="F233" i="39"/>
  <c r="F234" i="39"/>
  <c r="F235" i="39"/>
  <c r="F236" i="39"/>
  <c r="F237" i="39"/>
  <c r="F238" i="39"/>
  <c r="F239" i="39"/>
  <c r="F240" i="39"/>
  <c r="F241" i="39"/>
  <c r="F242" i="39"/>
  <c r="F243" i="39"/>
  <c r="F244" i="39"/>
  <c r="F245" i="39"/>
  <c r="F246" i="39"/>
  <c r="F247" i="39"/>
  <c r="F248" i="39"/>
  <c r="F249" i="39"/>
  <c r="F250" i="39"/>
  <c r="F251" i="39"/>
  <c r="F252" i="39"/>
  <c r="F253" i="39"/>
  <c r="F254" i="39"/>
  <c r="F255" i="39"/>
  <c r="F256" i="39"/>
  <c r="F257" i="39"/>
  <c r="F258" i="39"/>
  <c r="F259" i="39"/>
  <c r="F260" i="39"/>
  <c r="F261" i="39"/>
  <c r="F262" i="39"/>
  <c r="F263" i="39"/>
  <c r="F264" i="39"/>
  <c r="F265" i="39"/>
  <c r="F266" i="39"/>
  <c r="F267" i="39"/>
  <c r="F268" i="39"/>
  <c r="F269" i="39"/>
  <c r="F270" i="39"/>
  <c r="F271" i="39"/>
  <c r="F272" i="39"/>
  <c r="F273" i="39"/>
  <c r="F274" i="39"/>
  <c r="F275" i="39"/>
  <c r="F276" i="39"/>
  <c r="F277" i="39"/>
  <c r="F278" i="39"/>
  <c r="F279" i="39"/>
  <c r="F280" i="39"/>
  <c r="F281" i="39"/>
  <c r="F282" i="39"/>
  <c r="F283" i="39"/>
  <c r="F284" i="39"/>
  <c r="F285" i="39"/>
  <c r="F286" i="39"/>
  <c r="F287" i="39"/>
  <c r="F288" i="39"/>
  <c r="F289" i="39"/>
  <c r="F290" i="39"/>
  <c r="F291" i="39"/>
  <c r="F292" i="39"/>
  <c r="F293" i="39"/>
  <c r="F294" i="39"/>
  <c r="F295" i="39"/>
  <c r="F296" i="39"/>
  <c r="F297" i="39"/>
  <c r="F298" i="39"/>
  <c r="F299" i="39"/>
  <c r="F300" i="39"/>
  <c r="F301" i="39"/>
  <c r="F302" i="39"/>
  <c r="F303" i="39"/>
  <c r="F304" i="39"/>
  <c r="F305" i="39"/>
  <c r="F306" i="39"/>
  <c r="F307" i="39"/>
  <c r="F308" i="39"/>
  <c r="F309" i="39"/>
  <c r="F310" i="39"/>
  <c r="F311" i="39"/>
  <c r="F312" i="39"/>
  <c r="F313" i="39"/>
  <c r="F314" i="39"/>
  <c r="F315" i="39"/>
  <c r="F316" i="39"/>
  <c r="F317" i="39"/>
  <c r="F318" i="39"/>
  <c r="F319" i="39"/>
  <c r="F320" i="39"/>
  <c r="F321" i="39"/>
  <c r="F322" i="39"/>
  <c r="F323" i="39"/>
  <c r="F324" i="39"/>
  <c r="F325" i="39"/>
  <c r="F326" i="39"/>
  <c r="F327" i="39"/>
  <c r="F328" i="39"/>
  <c r="F330" i="39"/>
  <c r="F331" i="39"/>
  <c r="F332" i="39"/>
  <c r="F333" i="39"/>
  <c r="F334" i="39"/>
  <c r="F335" i="39"/>
  <c r="F336" i="39"/>
  <c r="F337" i="39"/>
  <c r="F338" i="39"/>
  <c r="F339" i="39"/>
  <c r="F340" i="39"/>
  <c r="F341" i="39"/>
  <c r="F342" i="39"/>
  <c r="F343" i="39"/>
  <c r="F344" i="39"/>
  <c r="F345" i="39"/>
  <c r="F346" i="39"/>
  <c r="F347" i="39"/>
  <c r="F348" i="39"/>
  <c r="F349" i="39"/>
  <c r="F350" i="39"/>
  <c r="F351" i="39"/>
  <c r="F352" i="39"/>
  <c r="F353" i="39"/>
  <c r="F354" i="39"/>
  <c r="F355" i="39"/>
  <c r="F356" i="39"/>
  <c r="F357" i="39"/>
  <c r="F358" i="39"/>
  <c r="F359" i="39"/>
  <c r="F360" i="39"/>
  <c r="F361" i="39"/>
  <c r="F362" i="39"/>
  <c r="F363" i="39"/>
  <c r="F364" i="39"/>
  <c r="F365" i="39"/>
  <c r="F366" i="39"/>
  <c r="F367" i="39"/>
  <c r="F368" i="39"/>
  <c r="F369" i="39"/>
  <c r="F370" i="39"/>
  <c r="F371" i="39"/>
  <c r="F372" i="39"/>
  <c r="F373" i="39"/>
  <c r="F374" i="39"/>
  <c r="F375" i="39"/>
  <c r="F376" i="39"/>
  <c r="F377" i="39"/>
  <c r="F378" i="39"/>
  <c r="F379" i="39"/>
  <c r="F380" i="39"/>
  <c r="F381" i="39"/>
  <c r="F382" i="39"/>
  <c r="F383" i="39"/>
  <c r="F384" i="39"/>
  <c r="F385" i="39"/>
  <c r="F386" i="39"/>
  <c r="F387" i="39"/>
  <c r="F388" i="39"/>
  <c r="F389" i="39"/>
  <c r="F390" i="39"/>
  <c r="F391" i="39"/>
  <c r="F392" i="39"/>
  <c r="F393" i="39"/>
  <c r="F394" i="39"/>
  <c r="F395" i="39"/>
  <c r="F396" i="39"/>
  <c r="F397" i="39"/>
  <c r="F398" i="39"/>
  <c r="F399" i="39"/>
  <c r="F400" i="39"/>
  <c r="F401" i="39"/>
  <c r="F402" i="39"/>
  <c r="F403" i="39"/>
  <c r="F404" i="39"/>
  <c r="F405" i="39"/>
  <c r="F2" i="39"/>
  <c r="F21" i="41" l="1"/>
  <c r="E21" i="41"/>
  <c r="B12" i="40"/>
  <c r="B10" i="40"/>
  <c r="B9" i="40"/>
  <c r="B17" i="40"/>
  <c r="B25" i="40"/>
  <c r="B26" i="40"/>
  <c r="B18" i="40"/>
  <c r="B4" i="40"/>
  <c r="B19" i="40"/>
  <c r="B11" i="40"/>
  <c r="B24" i="40"/>
  <c r="B8" i="40"/>
  <c r="B23" i="40"/>
  <c r="B22" i="40"/>
  <c r="B14" i="40"/>
  <c r="B6" i="40"/>
  <c r="B21" i="40"/>
  <c r="B13" i="40"/>
  <c r="B20" i="40"/>
  <c r="G2" i="39"/>
  <c r="Q3" i="40" l="1"/>
  <c r="I3" i="40"/>
  <c r="P3" i="40"/>
  <c r="H3" i="40"/>
  <c r="O3" i="40"/>
  <c r="G3" i="40"/>
  <c r="N3" i="40"/>
  <c r="F3" i="40"/>
  <c r="M3" i="40"/>
  <c r="E3" i="40"/>
  <c r="L3" i="40"/>
  <c r="D3" i="40"/>
  <c r="K3" i="40"/>
  <c r="J3" i="40"/>
  <c r="F8" i="40" l="1"/>
  <c r="F24" i="40"/>
  <c r="F23" i="40"/>
  <c r="F20" i="40"/>
  <c r="F10" i="40"/>
  <c r="F6" i="40"/>
  <c r="F14" i="40"/>
  <c r="F22" i="40"/>
  <c r="F12" i="40"/>
  <c r="F11" i="40"/>
  <c r="F19" i="40"/>
  <c r="F4" i="40"/>
  <c r="F26" i="40"/>
  <c r="F5" i="40"/>
  <c r="F13" i="40"/>
  <c r="F21" i="40"/>
  <c r="F18" i="40"/>
  <c r="F17" i="40"/>
  <c r="F9" i="40"/>
  <c r="F25" i="40"/>
  <c r="I4" i="40"/>
  <c r="I11" i="40"/>
  <c r="I19" i="40"/>
  <c r="I26" i="40"/>
  <c r="I13" i="40"/>
  <c r="I10" i="40"/>
  <c r="I18" i="40"/>
  <c r="I6" i="40"/>
  <c r="I22" i="40"/>
  <c r="I9" i="40"/>
  <c r="I17" i="40"/>
  <c r="I25" i="40"/>
  <c r="I14" i="40"/>
  <c r="I5" i="40"/>
  <c r="I8" i="40"/>
  <c r="I24" i="40"/>
  <c r="I23" i="40"/>
  <c r="I21" i="40"/>
  <c r="I12" i="40"/>
  <c r="I20" i="40"/>
  <c r="Q4" i="40"/>
  <c r="Q11" i="40"/>
  <c r="Q19" i="40"/>
  <c r="Q23" i="40"/>
  <c r="Q10" i="40"/>
  <c r="Q18" i="40"/>
  <c r="Q14" i="40"/>
  <c r="Q5" i="40"/>
  <c r="Q9" i="40"/>
  <c r="Q17" i="40"/>
  <c r="Q25" i="40"/>
  <c r="Q6" i="40"/>
  <c r="Q22" i="40"/>
  <c r="Q13" i="40"/>
  <c r="Q8" i="40"/>
  <c r="Q24" i="40"/>
  <c r="Q26" i="40"/>
  <c r="Q12" i="40"/>
  <c r="Q21" i="40"/>
  <c r="Q20" i="40"/>
  <c r="J12" i="40"/>
  <c r="J20" i="40"/>
  <c r="J11" i="40"/>
  <c r="J19" i="40"/>
  <c r="J6" i="40"/>
  <c r="J10" i="40"/>
  <c r="J18" i="40"/>
  <c r="J8" i="40"/>
  <c r="J24" i="40"/>
  <c r="J9" i="40"/>
  <c r="J17" i="40"/>
  <c r="J25" i="40"/>
  <c r="J23" i="40"/>
  <c r="J14" i="40"/>
  <c r="J4" i="40"/>
  <c r="J21" i="40"/>
  <c r="J26" i="40"/>
  <c r="J5" i="40"/>
  <c r="J13" i="40"/>
  <c r="J22" i="40"/>
  <c r="N8" i="40"/>
  <c r="N24" i="40"/>
  <c r="N12" i="40"/>
  <c r="N11" i="40"/>
  <c r="N19" i="40"/>
  <c r="N23" i="40"/>
  <c r="N6" i="40"/>
  <c r="N14" i="40"/>
  <c r="N22" i="40"/>
  <c r="N4" i="40"/>
  <c r="N26" i="40"/>
  <c r="N5" i="40"/>
  <c r="N13" i="40"/>
  <c r="N21" i="40"/>
  <c r="N20" i="40"/>
  <c r="N10" i="40"/>
  <c r="N25" i="40"/>
  <c r="N9" i="40"/>
  <c r="N17" i="40"/>
  <c r="N18" i="40"/>
  <c r="E23" i="40"/>
  <c r="E10" i="40"/>
  <c r="E9" i="40"/>
  <c r="E6" i="40"/>
  <c r="E14" i="40"/>
  <c r="E22" i="40"/>
  <c r="E18" i="40"/>
  <c r="E26" i="40"/>
  <c r="E5" i="40"/>
  <c r="E13" i="40"/>
  <c r="E21" i="40"/>
  <c r="E19" i="40"/>
  <c r="E12" i="40"/>
  <c r="E20" i="40"/>
  <c r="E4" i="40"/>
  <c r="E11" i="40"/>
  <c r="E17" i="40"/>
  <c r="E8" i="40"/>
  <c r="E24" i="40"/>
  <c r="E25" i="40"/>
  <c r="M23" i="40"/>
  <c r="M19" i="40"/>
  <c r="M17" i="40"/>
  <c r="M6" i="40"/>
  <c r="M14" i="40"/>
  <c r="M22" i="40"/>
  <c r="M4" i="40"/>
  <c r="M11" i="40"/>
  <c r="M10" i="40"/>
  <c r="M26" i="40"/>
  <c r="M5" i="40"/>
  <c r="M13" i="40"/>
  <c r="M21" i="40"/>
  <c r="M9" i="40"/>
  <c r="M12" i="40"/>
  <c r="M20" i="40"/>
  <c r="M18" i="40"/>
  <c r="M25" i="40"/>
  <c r="M8" i="40"/>
  <c r="M24" i="40"/>
  <c r="C26" i="40"/>
  <c r="C5" i="40"/>
  <c r="C13" i="40"/>
  <c r="C21" i="40"/>
  <c r="C8" i="40"/>
  <c r="C24" i="40"/>
  <c r="C12" i="40"/>
  <c r="C20" i="40"/>
  <c r="C9" i="40"/>
  <c r="C25" i="40"/>
  <c r="C11" i="40"/>
  <c r="C19" i="40"/>
  <c r="C17" i="40"/>
  <c r="C4" i="40"/>
  <c r="C10" i="40"/>
  <c r="C18" i="40"/>
  <c r="C22" i="40"/>
  <c r="C14" i="40"/>
  <c r="C6" i="40"/>
  <c r="C23" i="40"/>
  <c r="G9" i="40"/>
  <c r="G17" i="40"/>
  <c r="G25" i="40"/>
  <c r="G24" i="40"/>
  <c r="G5" i="40"/>
  <c r="G13" i="40"/>
  <c r="G20" i="40"/>
  <c r="G4" i="40"/>
  <c r="G23" i="40"/>
  <c r="G26" i="40"/>
  <c r="G21" i="40"/>
  <c r="G11" i="40"/>
  <c r="G6" i="40"/>
  <c r="G14" i="40"/>
  <c r="G22" i="40"/>
  <c r="G12" i="40"/>
  <c r="G19" i="40"/>
  <c r="G10" i="40"/>
  <c r="G18" i="40"/>
  <c r="K26" i="40"/>
  <c r="K5" i="40"/>
  <c r="K13" i="40"/>
  <c r="K21" i="40"/>
  <c r="K17" i="40"/>
  <c r="K12" i="40"/>
  <c r="K20" i="40"/>
  <c r="K4" i="40"/>
  <c r="K11" i="40"/>
  <c r="K19" i="40"/>
  <c r="K9" i="40"/>
  <c r="K8" i="40"/>
  <c r="K24" i="40"/>
  <c r="K10" i="40"/>
  <c r="K18" i="40"/>
  <c r="K25" i="40"/>
  <c r="K23" i="40"/>
  <c r="K14" i="40"/>
  <c r="K22" i="40"/>
  <c r="K6" i="40"/>
  <c r="O9" i="40"/>
  <c r="O17" i="40"/>
  <c r="O25" i="40"/>
  <c r="O26" i="40"/>
  <c r="O21" i="40"/>
  <c r="O11" i="40"/>
  <c r="O8" i="40"/>
  <c r="O24" i="40"/>
  <c r="O4" i="40"/>
  <c r="O23" i="40"/>
  <c r="O5" i="40"/>
  <c r="O13" i="40"/>
  <c r="O12" i="40"/>
  <c r="O6" i="40"/>
  <c r="O14" i="40"/>
  <c r="O22" i="40"/>
  <c r="O20" i="40"/>
  <c r="O19" i="40"/>
  <c r="O18" i="40"/>
  <c r="O10" i="40"/>
  <c r="D6" i="40"/>
  <c r="D14" i="40"/>
  <c r="D22" i="40"/>
  <c r="D26" i="40"/>
  <c r="D5" i="40"/>
  <c r="D13" i="40"/>
  <c r="D21" i="40"/>
  <c r="D10" i="40"/>
  <c r="D9" i="40"/>
  <c r="D25" i="40"/>
  <c r="D12" i="40"/>
  <c r="D20" i="40"/>
  <c r="D4" i="40"/>
  <c r="D17" i="40"/>
  <c r="D8" i="40"/>
  <c r="D11" i="40"/>
  <c r="D19" i="40"/>
  <c r="D18" i="40"/>
  <c r="D24" i="40"/>
  <c r="D23" i="40"/>
  <c r="H10" i="40"/>
  <c r="H18" i="40"/>
  <c r="H26" i="40"/>
  <c r="H4" i="40"/>
  <c r="H9" i="40"/>
  <c r="H17" i="40"/>
  <c r="H25" i="40"/>
  <c r="H14" i="40"/>
  <c r="H5" i="40"/>
  <c r="H13" i="40"/>
  <c r="H8" i="40"/>
  <c r="H24" i="40"/>
  <c r="H6" i="40"/>
  <c r="H22" i="40"/>
  <c r="H21" i="40"/>
  <c r="H12" i="40"/>
  <c r="H23" i="40"/>
  <c r="H20" i="40"/>
  <c r="H19" i="40"/>
  <c r="H11" i="40"/>
  <c r="L6" i="40"/>
  <c r="L14" i="40"/>
  <c r="L22" i="40"/>
  <c r="L17" i="40"/>
  <c r="L25" i="40"/>
  <c r="L26" i="40"/>
  <c r="L5" i="40"/>
  <c r="L13" i="40"/>
  <c r="L21" i="40"/>
  <c r="L18" i="40"/>
  <c r="L4" i="40"/>
  <c r="L8" i="40"/>
  <c r="L12" i="40"/>
  <c r="L20" i="40"/>
  <c r="L10" i="40"/>
  <c r="L9" i="40"/>
  <c r="L11" i="40"/>
  <c r="L19" i="40"/>
  <c r="L24" i="40"/>
  <c r="L23" i="40"/>
  <c r="P10" i="40"/>
  <c r="P18" i="40"/>
  <c r="P14" i="40"/>
  <c r="P13" i="40"/>
  <c r="P21" i="40"/>
  <c r="P4" i="40"/>
  <c r="P9" i="40"/>
  <c r="P17" i="40"/>
  <c r="P25" i="40"/>
  <c r="P6" i="40"/>
  <c r="P22" i="40"/>
  <c r="P12" i="40"/>
  <c r="P8" i="40"/>
  <c r="P24" i="40"/>
  <c r="P5" i="40"/>
  <c r="P23" i="40"/>
  <c r="P26" i="40"/>
  <c r="P11" i="40"/>
  <c r="P19" i="40"/>
  <c r="P20" i="40"/>
  <c r="M5" i="2"/>
  <c r="M7" i="2"/>
  <c r="M8" i="2"/>
  <c r="M29" i="2"/>
  <c r="M31" i="2"/>
  <c r="M32" i="2"/>
  <c r="M33" i="2"/>
  <c r="M34" i="2"/>
  <c r="M36" i="2"/>
  <c r="M37" i="2"/>
  <c r="M38" i="2"/>
  <c r="M39" i="2"/>
  <c r="M40" i="2"/>
  <c r="M41" i="2"/>
  <c r="M42" i="2"/>
  <c r="M4" i="2"/>
  <c r="F5" i="2"/>
  <c r="H5" i="2" s="1"/>
  <c r="F7" i="2"/>
  <c r="F8" i="2"/>
  <c r="H8" i="2" s="1"/>
  <c r="F9" i="2"/>
  <c r="F12" i="2"/>
  <c r="H12" i="2" s="1"/>
  <c r="F13" i="2"/>
  <c r="F14" i="2"/>
  <c r="F15" i="2"/>
  <c r="F16" i="2"/>
  <c r="F17" i="2"/>
  <c r="H17" i="2" s="1"/>
  <c r="F18" i="2"/>
  <c r="H18" i="2" s="1"/>
  <c r="F19" i="2"/>
  <c r="H19" i="2" s="1"/>
  <c r="F21" i="2"/>
  <c r="H21" i="2" s="1"/>
  <c r="F22" i="2"/>
  <c r="H22" i="2" s="1"/>
  <c r="F23" i="2"/>
  <c r="F24" i="2"/>
  <c r="H24" i="2" s="1"/>
  <c r="F25" i="2"/>
  <c r="H25" i="2" s="1"/>
  <c r="F26" i="2"/>
  <c r="F27" i="2"/>
  <c r="H27" i="2" s="1"/>
  <c r="F28" i="2"/>
  <c r="H28" i="2" s="1"/>
  <c r="F29" i="2"/>
  <c r="H29" i="2" s="1"/>
  <c r="F31" i="2"/>
  <c r="H31" i="2" s="1"/>
  <c r="F32" i="2"/>
  <c r="H32" i="2" s="1"/>
  <c r="F33" i="2"/>
  <c r="H33" i="2" s="1"/>
  <c r="F34" i="2"/>
  <c r="H34" i="2" s="1"/>
  <c r="F36" i="2"/>
  <c r="F37" i="2"/>
  <c r="H37" i="2" s="1"/>
  <c r="F38" i="2"/>
  <c r="H38" i="2" s="1"/>
  <c r="F39" i="2"/>
  <c r="H39" i="2" s="1"/>
  <c r="F40" i="2"/>
  <c r="F41" i="2"/>
  <c r="H41" i="2" s="1"/>
  <c r="F42" i="2"/>
  <c r="H42" i="2" s="1"/>
  <c r="F4" i="2"/>
  <c r="H4" i="2" s="1"/>
  <c r="G5" i="2"/>
  <c r="L5" i="2" s="1"/>
  <c r="G7" i="2"/>
  <c r="L7" i="2" s="1"/>
  <c r="G8" i="2"/>
  <c r="L8" i="2" s="1"/>
  <c r="G9" i="2"/>
  <c r="G12" i="2"/>
  <c r="L12" i="2" s="1"/>
  <c r="G13" i="2"/>
  <c r="G14" i="2"/>
  <c r="L14" i="2" s="1"/>
  <c r="G15" i="2"/>
  <c r="L15" i="2" s="1"/>
  <c r="G16" i="2"/>
  <c r="L16" i="2" s="1"/>
  <c r="G17" i="2"/>
  <c r="L17" i="2" s="1"/>
  <c r="G18" i="2"/>
  <c r="L18" i="2" s="1"/>
  <c r="G19" i="2"/>
  <c r="L19" i="2" s="1"/>
  <c r="G21" i="2"/>
  <c r="L21" i="2" s="1"/>
  <c r="G22" i="2"/>
  <c r="L22" i="2" s="1"/>
  <c r="G23" i="2"/>
  <c r="L23" i="2" s="1"/>
  <c r="G24" i="2"/>
  <c r="L24" i="2" s="1"/>
  <c r="G25" i="2"/>
  <c r="L25" i="2" s="1"/>
  <c r="G26" i="2"/>
  <c r="L26" i="2" s="1"/>
  <c r="G27" i="2"/>
  <c r="L27" i="2" s="1"/>
  <c r="G28" i="2"/>
  <c r="L28" i="2" s="1"/>
  <c r="G29" i="2"/>
  <c r="L29" i="2" s="1"/>
  <c r="G31" i="2"/>
  <c r="L31" i="2" s="1"/>
  <c r="G32" i="2"/>
  <c r="L32" i="2" s="1"/>
  <c r="G33" i="2"/>
  <c r="L33" i="2" s="1"/>
  <c r="G34" i="2"/>
  <c r="L34" i="2" s="1"/>
  <c r="G36" i="2"/>
  <c r="L36" i="2" s="1"/>
  <c r="G37" i="2"/>
  <c r="L37" i="2" s="1"/>
  <c r="G38" i="2"/>
  <c r="L38" i="2" s="1"/>
  <c r="G39" i="2"/>
  <c r="L39" i="2" s="1"/>
  <c r="G40" i="2"/>
  <c r="L40" i="2" s="1"/>
  <c r="G41" i="2"/>
  <c r="L41" i="2" s="1"/>
  <c r="G42" i="2"/>
  <c r="L42" i="2" s="1"/>
  <c r="G4" i="2"/>
  <c r="L4" i="2" s="1"/>
  <c r="L13" i="2" l="1"/>
  <c r="L6" i="21"/>
  <c r="D6" i="41" s="1"/>
  <c r="H13" i="2"/>
  <c r="K6" i="21"/>
  <c r="G8" i="40" s="1"/>
  <c r="R8" i="40" s="1"/>
  <c r="H9" i="2"/>
  <c r="L9" i="2"/>
  <c r="R6" i="40"/>
  <c r="R23" i="40"/>
  <c r="R17" i="40"/>
  <c r="R24" i="40"/>
  <c r="R19" i="40"/>
  <c r="R11" i="40"/>
  <c r="R22" i="40"/>
  <c r="R21" i="40"/>
  <c r="R18" i="40"/>
  <c r="R25" i="40"/>
  <c r="R13" i="40"/>
  <c r="R14" i="40"/>
  <c r="R10" i="40"/>
  <c r="R9" i="40"/>
  <c r="R20" i="40"/>
  <c r="R26" i="40"/>
  <c r="R12" i="40"/>
  <c r="H40" i="2"/>
  <c r="H23" i="2"/>
  <c r="H14" i="2"/>
  <c r="H16" i="2"/>
  <c r="H15" i="2"/>
  <c r="H26" i="2"/>
  <c r="H36" i="2"/>
  <c r="H7" i="2"/>
  <c r="B15" i="40" l="1"/>
  <c r="D15" i="40"/>
  <c r="H15" i="40"/>
  <c r="I15" i="40"/>
  <c r="N15" i="40"/>
  <c r="E15" i="40"/>
  <c r="G15" i="40"/>
  <c r="K15" i="40"/>
  <c r="Q15" i="40"/>
  <c r="M15" i="40"/>
  <c r="F15" i="40"/>
  <c r="C15" i="40"/>
  <c r="P15" i="40"/>
  <c r="J15" i="40"/>
  <c r="O15" i="40"/>
  <c r="L15" i="40"/>
  <c r="C6" i="41"/>
  <c r="B16" i="40"/>
  <c r="E16" i="40"/>
  <c r="Q16" i="40"/>
  <c r="K16" i="40"/>
  <c r="F16" i="40"/>
  <c r="N16" i="40"/>
  <c r="D16" i="40"/>
  <c r="P16" i="40"/>
  <c r="L16" i="40"/>
  <c r="G16" i="40"/>
  <c r="C16" i="40"/>
  <c r="O16" i="40"/>
  <c r="H16" i="40"/>
  <c r="I16" i="40"/>
  <c r="J16" i="40"/>
  <c r="M16" i="40"/>
  <c r="O6" i="21"/>
  <c r="P6" i="21" s="1"/>
  <c r="B7" i="40"/>
  <c r="O7" i="40"/>
  <c r="C7" i="40"/>
  <c r="D7" i="40"/>
  <c r="P7" i="40"/>
  <c r="J7" i="40"/>
  <c r="N7" i="40"/>
  <c r="M7" i="40"/>
  <c r="G7" i="40"/>
  <c r="L7" i="40"/>
  <c r="F7" i="40"/>
  <c r="I7" i="40"/>
  <c r="E7" i="40"/>
  <c r="Q7" i="40"/>
  <c r="K7" i="40"/>
  <c r="H7" i="40"/>
  <c r="D5" i="41"/>
  <c r="D10" i="41"/>
  <c r="D13" i="41"/>
  <c r="D17" i="41"/>
  <c r="D9" i="41"/>
  <c r="D11" i="41"/>
  <c r="D8" i="41"/>
  <c r="D19" i="41"/>
  <c r="D15" i="41"/>
  <c r="D16" i="41"/>
  <c r="D14" i="41"/>
  <c r="D18" i="41"/>
  <c r="D20" i="41"/>
  <c r="D12" i="41"/>
  <c r="D7" i="41"/>
  <c r="C11" i="41"/>
  <c r="C8" i="41"/>
  <c r="C16" i="41"/>
  <c r="C7" i="41"/>
  <c r="C17" i="41"/>
  <c r="C18" i="41"/>
  <c r="C12" i="41"/>
  <c r="C13" i="41"/>
  <c r="C15" i="41"/>
  <c r="C20" i="41"/>
  <c r="C10" i="41"/>
  <c r="C9" i="41"/>
  <c r="C19" i="41"/>
  <c r="C14" i="41"/>
  <c r="C5" i="41"/>
  <c r="B5" i="40"/>
  <c r="O16" i="21"/>
  <c r="P16" i="21" s="1"/>
  <c r="R4" i="2"/>
  <c r="R5" i="2"/>
  <c r="R6" i="2"/>
  <c r="R3" i="2"/>
  <c r="Q6" i="2"/>
  <c r="Q5" i="2"/>
  <c r="Q4" i="2"/>
  <c r="Q3" i="2"/>
  <c r="Q27" i="40" l="1"/>
  <c r="E27" i="40"/>
  <c r="C27" i="40"/>
  <c r="P27" i="40"/>
  <c r="L27" i="40"/>
  <c r="F27" i="40"/>
  <c r="G27" i="40"/>
  <c r="H27" i="40"/>
  <c r="M27" i="40"/>
  <c r="I27" i="40"/>
  <c r="N27" i="40"/>
  <c r="R15" i="40"/>
  <c r="J27" i="40"/>
  <c r="D27" i="40"/>
  <c r="O27" i="40"/>
  <c r="R16" i="40"/>
  <c r="K27" i="40"/>
  <c r="R7" i="40"/>
  <c r="C21" i="41"/>
  <c r="D21" i="41"/>
  <c r="B27" i="40"/>
  <c r="R5" i="40"/>
  <c r="R27" i="40" l="1"/>
  <c r="M43" i="21"/>
  <c r="N43" i="21"/>
  <c r="H43" i="21" l="1"/>
  <c r="L43" i="21"/>
  <c r="G5" i="41" l="1"/>
  <c r="G7" i="41"/>
  <c r="G10" i="41"/>
  <c r="G9" i="41"/>
  <c r="G8" i="41"/>
  <c r="G6" i="41"/>
  <c r="G11" i="41"/>
  <c r="G15" i="41"/>
  <c r="G12" i="41"/>
  <c r="G19" i="41"/>
  <c r="G20" i="41"/>
  <c r="G16" i="41"/>
  <c r="G14" i="41"/>
  <c r="G13" i="41"/>
  <c r="G18" i="41"/>
  <c r="G17" i="41"/>
  <c r="O43" i="21"/>
  <c r="H5" i="41" l="1"/>
  <c r="H10" i="41"/>
  <c r="H9" i="41"/>
  <c r="H11" i="41"/>
  <c r="H8" i="41"/>
  <c r="H7" i="41"/>
  <c r="H6" i="41"/>
  <c r="G21" i="41"/>
  <c r="H16" i="41"/>
  <c r="H14" i="41"/>
  <c r="H19" i="41"/>
  <c r="H13" i="41"/>
  <c r="H15" i="41"/>
  <c r="H17" i="41"/>
  <c r="H18" i="41"/>
  <c r="H20" i="41"/>
  <c r="H12" i="41"/>
  <c r="P43" i="21"/>
  <c r="H21" i="41" l="1"/>
  <c r="J43" i="21"/>
  <c r="K43" i="21"/>
  <c r="O44" i="21" s="1"/>
  <c r="A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 Reynolds</author>
  </authors>
  <commentList>
    <comment ref="F2" authorId="0" shapeId="0" xr:uid="{39D47664-B034-454B-B3F1-DBD672FA6CFC}">
      <text>
        <r>
          <rPr>
            <b/>
            <sz val="9"/>
            <color indexed="81"/>
            <rFont val="Tahoma"/>
            <family val="2"/>
          </rPr>
          <t>Only to be used if the benefice has a vacancy in a team ministry.
Contact the Parish Support team if you are unsure.</t>
        </r>
        <r>
          <rPr>
            <sz val="9"/>
            <color indexed="81"/>
            <rFont val="Tahoma"/>
            <family val="2"/>
          </rPr>
          <t xml:space="preserve">
</t>
        </r>
      </text>
    </comment>
  </commentList>
</comments>
</file>

<file path=xl/sharedStrings.xml><?xml version="1.0" encoding="utf-8"?>
<sst xmlns="http://schemas.openxmlformats.org/spreadsheetml/2006/main" count="3878" uniqueCount="1076">
  <si>
    <t>Cremation immediately preceding or following on from service in church</t>
  </si>
  <si>
    <t>Total</t>
  </si>
  <si>
    <t>Name of person officiating</t>
  </si>
  <si>
    <t>Extras Charged</t>
  </si>
  <si>
    <t>Total Charges</t>
  </si>
  <si>
    <t>Retained by PCC</t>
  </si>
  <si>
    <t>Recipient of Service</t>
  </si>
  <si>
    <t>Parish</t>
  </si>
  <si>
    <t>Baptisms</t>
  </si>
  <si>
    <t>Marriages</t>
  </si>
  <si>
    <t>Funerals</t>
  </si>
  <si>
    <t>Searches</t>
  </si>
  <si>
    <t>Paid to Officiant</t>
  </si>
  <si>
    <t>Payable to DBF</t>
  </si>
  <si>
    <t>PCC fee</t>
  </si>
  <si>
    <t>Extras Paid  Onwards</t>
  </si>
  <si>
    <t>Benefice</t>
  </si>
  <si>
    <t>TOTAL</t>
  </si>
  <si>
    <t>accounts@salisbury.anglican.org</t>
  </si>
  <si>
    <t>Accounts Department</t>
  </si>
  <si>
    <t>Salisbury DBF</t>
  </si>
  <si>
    <t>30-97-41</t>
  </si>
  <si>
    <t>00007237</t>
  </si>
  <si>
    <t>Burial of body, or burial or other lawful disposal of cremated remains, in cemetery immediately preceding or following on from service in church</t>
  </si>
  <si>
    <t>Submission</t>
  </si>
  <si>
    <t>Record keeping</t>
  </si>
  <si>
    <t>Abbotsbury</t>
  </si>
  <si>
    <t>Langton Herring</t>
  </si>
  <si>
    <t>Portesham</t>
  </si>
  <si>
    <t>Alderholt</t>
  </si>
  <si>
    <t>Amesbury</t>
  </si>
  <si>
    <t>Askerswell</t>
  </si>
  <si>
    <t>Eggardon and Colmers</t>
  </si>
  <si>
    <t>Loders</t>
  </si>
  <si>
    <t>Symondsbury</t>
  </si>
  <si>
    <t>Atworth</t>
  </si>
  <si>
    <t>Atworth with Shaw and Whitley</t>
  </si>
  <si>
    <t>Bulford</t>
  </si>
  <si>
    <t>Avon River Team</t>
  </si>
  <si>
    <t>Durrington</t>
  </si>
  <si>
    <t>Enford</t>
  </si>
  <si>
    <t>Figheldean</t>
  </si>
  <si>
    <t>Fittleton cum Haxton</t>
  </si>
  <si>
    <t>Milston with Brigmerston</t>
  </si>
  <si>
    <t>Netheravon</t>
  </si>
  <si>
    <t>Beaminster Area</t>
  </si>
  <si>
    <t>Beaminster</t>
  </si>
  <si>
    <t>Broadwindsor with Burstock</t>
  </si>
  <si>
    <t>Drimpton</t>
  </si>
  <si>
    <t>Hooke</t>
  </si>
  <si>
    <t>Melplash and Mapperton</t>
  </si>
  <si>
    <t>Mosterton</t>
  </si>
  <si>
    <t>Netherbury</t>
  </si>
  <si>
    <t>Salway Ash</t>
  </si>
  <si>
    <t>Seaborough</t>
  </si>
  <si>
    <t>South Perrott and Chedington</t>
  </si>
  <si>
    <t>Stoke Abbott</t>
  </si>
  <si>
    <t>Toller Porcorum</t>
  </si>
  <si>
    <t>Bemerton</t>
  </si>
  <si>
    <t>Affpuddle with Turnerspuddle</t>
  </si>
  <si>
    <t>Bere Regis</t>
  </si>
  <si>
    <t>Blandford Forum</t>
  </si>
  <si>
    <t>Langton Long</t>
  </si>
  <si>
    <t>Bourne Valley</t>
  </si>
  <si>
    <t>Alderbury</t>
  </si>
  <si>
    <t>Cholderton</t>
  </si>
  <si>
    <t>Newton Tony</t>
  </si>
  <si>
    <t>Winterbourne Earls and Dauntsey</t>
  </si>
  <si>
    <t>Winterbourne Gunner</t>
  </si>
  <si>
    <t>Bradford on Avon Holy Trinity</t>
  </si>
  <si>
    <t>Westwood</t>
  </si>
  <si>
    <t>Wingfield</t>
  </si>
  <si>
    <t>Branksome Park All Saints</t>
  </si>
  <si>
    <t>Branksome St Aldhelm</t>
  </si>
  <si>
    <t>Branksome St Clement</t>
  </si>
  <si>
    <t>Bratton</t>
  </si>
  <si>
    <t>Coulston</t>
  </si>
  <si>
    <t>Edington and Imber</t>
  </si>
  <si>
    <t>Erlestoke</t>
  </si>
  <si>
    <t>Burton Bradstock &amp; Chilcombe</t>
  </si>
  <si>
    <t>Little Bredy</t>
  </si>
  <si>
    <t>Litton Cheney</t>
  </si>
  <si>
    <t>Long Bredy</t>
  </si>
  <si>
    <t>Puncknowle</t>
  </si>
  <si>
    <t>Shipton Gorge</t>
  </si>
  <si>
    <t>Swyre</t>
  </si>
  <si>
    <t>Sturminster Marshall</t>
  </si>
  <si>
    <t>Bridport</t>
  </si>
  <si>
    <t>Broadstone</t>
  </si>
  <si>
    <t>Broughton Gifford</t>
  </si>
  <si>
    <t>Great Chalfield</t>
  </si>
  <si>
    <t>Holt St Katharine</t>
  </si>
  <si>
    <t>Buckland Newton</t>
  </si>
  <si>
    <t>Cerne Abbas</t>
  </si>
  <si>
    <t>Godmanstone</t>
  </si>
  <si>
    <t>Minterne Magna</t>
  </si>
  <si>
    <t>Canalside Benefice</t>
  </si>
  <si>
    <t>Semington</t>
  </si>
  <si>
    <t>Canford Cliffs and Sandbanks</t>
  </si>
  <si>
    <t>Canford Heath</t>
  </si>
  <si>
    <t>Canford Magna</t>
  </si>
  <si>
    <t>All Cannings</t>
  </si>
  <si>
    <t>Cannings and Redhorn</t>
  </si>
  <si>
    <t>Bishop's Cannings and Etchilhampton</t>
  </si>
  <si>
    <t>Chirton and Patney</t>
  </si>
  <si>
    <t>Marden</t>
  </si>
  <si>
    <t>Wilsford</t>
  </si>
  <si>
    <t>Berwick St John</t>
  </si>
  <si>
    <t>Chalke Valley</t>
  </si>
  <si>
    <t>Bishopstone and Stratford Tony</t>
  </si>
  <si>
    <t>Bowerchalke</t>
  </si>
  <si>
    <t>Britford</t>
  </si>
  <si>
    <t>Charlton All Saints</t>
  </si>
  <si>
    <t>Coombe Bissett with Homington</t>
  </si>
  <si>
    <t>Ebbesbourne Wake with Fifield Bavant and Alvediston</t>
  </si>
  <si>
    <t>Odstock with Nunton and Bodenham</t>
  </si>
  <si>
    <t>Bradford Peverell</t>
  </si>
  <si>
    <t>Charminster</t>
  </si>
  <si>
    <t>Frampton</t>
  </si>
  <si>
    <t>Stinsford</t>
  </si>
  <si>
    <t>Stratton</t>
  </si>
  <si>
    <t>Sydling St Nicholas</t>
  </si>
  <si>
    <t>Chase</t>
  </si>
  <si>
    <t>Chettle</t>
  </si>
  <si>
    <t>Farnham</t>
  </si>
  <si>
    <t>Tarrant Gunville</t>
  </si>
  <si>
    <t>Tarrant Hinton</t>
  </si>
  <si>
    <t>Tollard Royal</t>
  </si>
  <si>
    <t>Clarendon</t>
  </si>
  <si>
    <t>Farley with Pitton</t>
  </si>
  <si>
    <t>West Dean with East Grimstead</t>
  </si>
  <si>
    <t>West Grimstead</t>
  </si>
  <si>
    <t>Whiteparish</t>
  </si>
  <si>
    <t>Winterslow</t>
  </si>
  <si>
    <t>Corsley and Chapmanslade</t>
  </si>
  <si>
    <t>Cley Hill Villages</t>
  </si>
  <si>
    <t>The Deverills and Horningsham</t>
  </si>
  <si>
    <t>Colehill</t>
  </si>
  <si>
    <t>St Aldhelm</t>
  </si>
  <si>
    <t>Church Knowle</t>
  </si>
  <si>
    <t>Corfe Castle</t>
  </si>
  <si>
    <t>Kimmeridge</t>
  </si>
  <si>
    <t>Steeple with Tyneham</t>
  </si>
  <si>
    <t>Corfe Mullen</t>
  </si>
  <si>
    <t>Cranborne with Boveridge</t>
  </si>
  <si>
    <t>Edmondsham</t>
  </si>
  <si>
    <t>Wimborne St Giles</t>
  </si>
  <si>
    <t>Creekmoor</t>
  </si>
  <si>
    <t>Devizes St John and St Mary</t>
  </si>
  <si>
    <t>Devizes St Peter</t>
  </si>
  <si>
    <t>Compton Valence</t>
  </si>
  <si>
    <t>Dorchester and the Winterbournes</t>
  </si>
  <si>
    <t>Dorchester and West Stafford</t>
  </si>
  <si>
    <t>The Winterbournes</t>
  </si>
  <si>
    <t>Winterborne Monkton and Winterborne Herringston</t>
  </si>
  <si>
    <t>Ensbury Park</t>
  </si>
  <si>
    <t>Fisherton Anger</t>
  </si>
  <si>
    <t>Forest and Avon</t>
  </si>
  <si>
    <t>Bramshaw</t>
  </si>
  <si>
    <t>Downton</t>
  </si>
  <si>
    <t>Landford</t>
  </si>
  <si>
    <t>Plaitford</t>
  </si>
  <si>
    <t>Gillingham</t>
  </si>
  <si>
    <t>Milton-on-Stour</t>
  </si>
  <si>
    <t>Golden Cap Team</t>
  </si>
  <si>
    <t>Bettiscombe &amp; Pilsdon</t>
  </si>
  <si>
    <t>Catherston Leweston</t>
  </si>
  <si>
    <t>Charmouth</t>
  </si>
  <si>
    <t>Chideock</t>
  </si>
  <si>
    <t>Hawkchurch</t>
  </si>
  <si>
    <t>Lyme Regis</t>
  </si>
  <si>
    <t>Marshwood</t>
  </si>
  <si>
    <t>Monkton Wyld</t>
  </si>
  <si>
    <t>Whitchurch Canonicorum with Stanton St Gabriel and Fishpond</t>
  </si>
  <si>
    <t>Wootton Fitzpaine</t>
  </si>
  <si>
    <t>Ferndown</t>
  </si>
  <si>
    <t>Hampreston and Stapehill</t>
  </si>
  <si>
    <t>Hamworthy</t>
  </si>
  <si>
    <t>Harnham St George and All Saints</t>
  </si>
  <si>
    <t>Hazelbury Bryan and the Hillside Parishes</t>
  </si>
  <si>
    <t>Belchalwell</t>
  </si>
  <si>
    <t>Fifehead Neville</t>
  </si>
  <si>
    <t>Hazelbury Bryan with Stoke Wake</t>
  </si>
  <si>
    <t>Ibberton</t>
  </si>
  <si>
    <t>Mappowder</t>
  </si>
  <si>
    <t>Woolland</t>
  </si>
  <si>
    <t>Heatherlands St John</t>
  </si>
  <si>
    <t>Iwerne Valley</t>
  </si>
  <si>
    <t>Ashmore</t>
  </si>
  <si>
    <t>Fontmell Magna</t>
  </si>
  <si>
    <t>Iwerne Courtney (or Shroton) and Iwerne Steepleton</t>
  </si>
  <si>
    <t>Iwerne Minster</t>
  </si>
  <si>
    <t>Sutton Waldron</t>
  </si>
  <si>
    <t>Kinson and West Howe</t>
  </si>
  <si>
    <t>West Howe St Philip</t>
  </si>
  <si>
    <t>Easterton</t>
  </si>
  <si>
    <t>Great Cheverell</t>
  </si>
  <si>
    <t>Little Cheverell</t>
  </si>
  <si>
    <t>Market Lavington</t>
  </si>
  <si>
    <t>West Lavington</t>
  </si>
  <si>
    <t>Lilliput</t>
  </si>
  <si>
    <t>Longfleet</t>
  </si>
  <si>
    <t>Berwick St James</t>
  </si>
  <si>
    <t>Wylye and Till Valley</t>
  </si>
  <si>
    <t>Lower Wylye and Till Valley</t>
  </si>
  <si>
    <t>Middle Wylye Valley</t>
  </si>
  <si>
    <t>Ludgershall and Faberstown</t>
  </si>
  <si>
    <t>Lyneham with Bradenstoke</t>
  </si>
  <si>
    <t>Lytchett Matravers</t>
  </si>
  <si>
    <t>Lytchetts and Upton</t>
  </si>
  <si>
    <t>Lytchett Minster</t>
  </si>
  <si>
    <t>Bremhill</t>
  </si>
  <si>
    <t>Marden Vale</t>
  </si>
  <si>
    <t>Calne and Blackland</t>
  </si>
  <si>
    <t>Foxham</t>
  </si>
  <si>
    <t>Marlborough</t>
  </si>
  <si>
    <t>Mildenhall</t>
  </si>
  <si>
    <t>Preshute</t>
  </si>
  <si>
    <t>Marnhull</t>
  </si>
  <si>
    <t>Melbury</t>
  </si>
  <si>
    <t>Cattistock</t>
  </si>
  <si>
    <t>Chilfrome</t>
  </si>
  <si>
    <t>Corscombe</t>
  </si>
  <si>
    <t>East Chelborough</t>
  </si>
  <si>
    <t>Evershot</t>
  </si>
  <si>
    <t>Halstock</t>
  </si>
  <si>
    <t>Maiden Newton and Valleys</t>
  </si>
  <si>
    <t>Melbury Bubb</t>
  </si>
  <si>
    <t>Melbury Osmond with Melbury Sampford</t>
  </si>
  <si>
    <t>Rampisham</t>
  </si>
  <si>
    <t>West Chelborough</t>
  </si>
  <si>
    <t>Wraxall</t>
  </si>
  <si>
    <t>Melksham</t>
  </si>
  <si>
    <t>Maiden Bradley</t>
  </si>
  <si>
    <t>Mere</t>
  </si>
  <si>
    <t>West Knoyle</t>
  </si>
  <si>
    <t>Moreton</t>
  </si>
  <si>
    <t>Tincleton</t>
  </si>
  <si>
    <t>Woodsford and Crossways</t>
  </si>
  <si>
    <t>Ansty</t>
  </si>
  <si>
    <t>Nadder Valley</t>
  </si>
  <si>
    <t>Barford St Martin and Burcombe</t>
  </si>
  <si>
    <t>Baverstock</t>
  </si>
  <si>
    <t>Chilmark</t>
  </si>
  <si>
    <t>Compton Chamberlayne</t>
  </si>
  <si>
    <t>Dinton</t>
  </si>
  <si>
    <t>Fonthill Bishop with Berwick St Leonard</t>
  </si>
  <si>
    <t>Fonthill Gifford</t>
  </si>
  <si>
    <t>Fovant</t>
  </si>
  <si>
    <t>Hindon with Chicklade and Pertwood</t>
  </si>
  <si>
    <t>Sutton Mandeville</t>
  </si>
  <si>
    <t>Swallowcliffe</t>
  </si>
  <si>
    <t>Teffont Evias with Teffont Magna</t>
  </si>
  <si>
    <t>Tisbury</t>
  </si>
  <si>
    <t>New Borough and Leigh St John (or Wimborne St John)</t>
  </si>
  <si>
    <t>North Bradford on Avon and Villages</t>
  </si>
  <si>
    <t>Monkton Farleigh</t>
  </si>
  <si>
    <t>South Wraxall</t>
  </si>
  <si>
    <t>Winsley</t>
  </si>
  <si>
    <t>Steeple Ashton</t>
  </si>
  <si>
    <t>Oakdale St George</t>
  </si>
  <si>
    <t>Okeford</t>
  </si>
  <si>
    <t>Hammoon</t>
  </si>
  <si>
    <t>Okeford Fitzpaine</t>
  </si>
  <si>
    <t>Calstone Wellington</t>
  </si>
  <si>
    <t>Oldbury</t>
  </si>
  <si>
    <t>Cherhill</t>
  </si>
  <si>
    <t>Compton Bassett</t>
  </si>
  <si>
    <t>Heddington</t>
  </si>
  <si>
    <t>Yatesbury</t>
  </si>
  <si>
    <t>Parkstone St Luke</t>
  </si>
  <si>
    <t>Parkstone St Peter and St Osmund with Branksea St Mary</t>
  </si>
  <si>
    <t>Alton Pancras</t>
  </si>
  <si>
    <t>Cheselbourne</t>
  </si>
  <si>
    <t>Hilton and Ansty</t>
  </si>
  <si>
    <t>Melcombe Horsey</t>
  </si>
  <si>
    <t>Piddlehinton</t>
  </si>
  <si>
    <t>Piddletrenthide</t>
  </si>
  <si>
    <t>Durweston and Bryanston</t>
  </si>
  <si>
    <t>Pimperne</t>
  </si>
  <si>
    <t>Stourpaine</t>
  </si>
  <si>
    <t>Poole St James with St Paul</t>
  </si>
  <si>
    <t>Portland</t>
  </si>
  <si>
    <t>Potterne</t>
  </si>
  <si>
    <t>Worton and Marston</t>
  </si>
  <si>
    <t>Milborne St Andrew with Dewlish</t>
  </si>
  <si>
    <t>Puddletown with Athelhampton &amp; Burleston</t>
  </si>
  <si>
    <t>Tolpuddle</t>
  </si>
  <si>
    <t>Oborne</t>
  </si>
  <si>
    <t>Queen Thorne</t>
  </si>
  <si>
    <t>Over Compton and Nether Compton</t>
  </si>
  <si>
    <t>Poyntington</t>
  </si>
  <si>
    <t>Sandford Orcas</t>
  </si>
  <si>
    <t>Trent</t>
  </si>
  <si>
    <t>Almer and Charborough</t>
  </si>
  <si>
    <t>Red Post</t>
  </si>
  <si>
    <t>Bloxworth</t>
  </si>
  <si>
    <t>Morden</t>
  </si>
  <si>
    <t>Winterborne Kingston</t>
  </si>
  <si>
    <t>Winterborne Zelstone with Tomson and Anderson</t>
  </si>
  <si>
    <t>Ridgeway</t>
  </si>
  <si>
    <t>Chiseldon with Draycot Foliat</t>
  </si>
  <si>
    <t>Ogbourne St Andrew</t>
  </si>
  <si>
    <t>Ogbourne St George</t>
  </si>
  <si>
    <t>Rowde and Bromham</t>
  </si>
  <si>
    <t>Rowde</t>
  </si>
  <si>
    <t>Royal Wootton Bassett</t>
  </si>
  <si>
    <t>Salisbury Plain</t>
  </si>
  <si>
    <t>Salisbury St Francis and St Lawrence Stratford sub Castle</t>
  </si>
  <si>
    <t>Stratford Sub-Castle</t>
  </si>
  <si>
    <t>Salisbury St Mark and Laverstock St Andrew</t>
  </si>
  <si>
    <t>Salisbury St Martin</t>
  </si>
  <si>
    <t>Salisbury St Thomas and St Edmund</t>
  </si>
  <si>
    <t>Savernake</t>
  </si>
  <si>
    <t>Pewsey</t>
  </si>
  <si>
    <t>Burbage</t>
  </si>
  <si>
    <t>Chute with Chute Forest</t>
  </si>
  <si>
    <t>Collingbourne Ducis and Everleigh</t>
  </si>
  <si>
    <t>Collingbourne Kingston</t>
  </si>
  <si>
    <t>Great Bedwyn</t>
  </si>
  <si>
    <t>Ham</t>
  </si>
  <si>
    <t>Little Bedwyn</t>
  </si>
  <si>
    <t>Shalbourne</t>
  </si>
  <si>
    <t>Tidcombe and Fosbury</t>
  </si>
  <si>
    <t>Bulkington</t>
  </si>
  <si>
    <t>Poulshot</t>
  </si>
  <si>
    <t>Seend</t>
  </si>
  <si>
    <t>Compton Abbas</t>
  </si>
  <si>
    <t>Shaftesbury</t>
  </si>
  <si>
    <t>Melbury Abbas</t>
  </si>
  <si>
    <t>Motcombe</t>
  </si>
  <si>
    <t>Shaftesbury St James and Enmore Green</t>
  </si>
  <si>
    <t>Lillington</t>
  </si>
  <si>
    <t>Longburton</t>
  </si>
  <si>
    <t>Sherborne with Castleton</t>
  </si>
  <si>
    <t>Silton</t>
  </si>
  <si>
    <t>Sixpenny Handley with Gussage St Andrew and Pentridge</t>
  </si>
  <si>
    <t>Pentridge</t>
  </si>
  <si>
    <t>Sixpenny Handley with Gussage St Andrew</t>
  </si>
  <si>
    <t>Southbroom St James</t>
  </si>
  <si>
    <t>Blandford St Mary</t>
  </si>
  <si>
    <t>Charlton Marshall</t>
  </si>
  <si>
    <t>Spetisbury</t>
  </si>
  <si>
    <t>Spire Hill</t>
  </si>
  <si>
    <t>Purse Caundle</t>
  </si>
  <si>
    <t>Stalbridge</t>
  </si>
  <si>
    <t>Stock Gaylard</t>
  </si>
  <si>
    <t>Stourton Caundle</t>
  </si>
  <si>
    <t>St Bartholomew</t>
  </si>
  <si>
    <t>Donhead St Andrew</t>
  </si>
  <si>
    <t>Donhead St Mary with Charlton</t>
  </si>
  <si>
    <t>East Knoyle</t>
  </si>
  <si>
    <t>Sedgehill</t>
  </si>
  <si>
    <t>Semley</t>
  </si>
  <si>
    <t>Stour Vale</t>
  </si>
  <si>
    <t>Buckhorn Weston</t>
  </si>
  <si>
    <t>East Stour</t>
  </si>
  <si>
    <t>Fifehead Magdalen</t>
  </si>
  <si>
    <t>Kington Magna</t>
  </si>
  <si>
    <t>Stour Provost</t>
  </si>
  <si>
    <t>West Stour</t>
  </si>
  <si>
    <t>Todber</t>
  </si>
  <si>
    <t>Studley St John</t>
  </si>
  <si>
    <t>Hinton St Mary</t>
  </si>
  <si>
    <t>Lydlinch</t>
  </si>
  <si>
    <t>Sturminster Newton</t>
  </si>
  <si>
    <t>Studland</t>
  </si>
  <si>
    <t>Swanage and Studland</t>
  </si>
  <si>
    <t>Swanage</t>
  </si>
  <si>
    <t>Talbot Village</t>
  </si>
  <si>
    <t>Bishopstrow and Boreham</t>
  </si>
  <si>
    <t>Upton Scudamore</t>
  </si>
  <si>
    <t>Three Valleys</t>
  </si>
  <si>
    <t>Batcombe</t>
  </si>
  <si>
    <t>Beer Hackett</t>
  </si>
  <si>
    <t>Bishop's Caundle</t>
  </si>
  <si>
    <t>Bradford Abbas with Clifton Maybank</t>
  </si>
  <si>
    <t>Caundle Marsh</t>
  </si>
  <si>
    <t>Chetnole</t>
  </si>
  <si>
    <t>Folke</t>
  </si>
  <si>
    <t>Glanvilles Wootton</t>
  </si>
  <si>
    <t>Hermitage</t>
  </si>
  <si>
    <t>Holnest</t>
  </si>
  <si>
    <t>Holwell</t>
  </si>
  <si>
    <t>Leigh</t>
  </si>
  <si>
    <t>Pulham</t>
  </si>
  <si>
    <t>Ryme Intrinseca</t>
  </si>
  <si>
    <t>Thornford</t>
  </si>
  <si>
    <t>Yetminster and Hilfield</t>
  </si>
  <si>
    <t>Tidworth</t>
  </si>
  <si>
    <t>Keevil</t>
  </si>
  <si>
    <t>Trowbridge St James and Keevil</t>
  </si>
  <si>
    <t>Trowbridge St James</t>
  </si>
  <si>
    <t>Trowbridge St Thomas and West Ashton</t>
  </si>
  <si>
    <t>West Ashton</t>
  </si>
  <si>
    <t>Upper Kennet</t>
  </si>
  <si>
    <t>Upper Stour</t>
  </si>
  <si>
    <t>Upper Wylye Valley Team</t>
  </si>
  <si>
    <t>Boyton</t>
  </si>
  <si>
    <t>Codford St Mary</t>
  </si>
  <si>
    <t>Codford St Peter</t>
  </si>
  <si>
    <t>Heytesbury with Tytherington and Knook</t>
  </si>
  <si>
    <t>Norton Bavant</t>
  </si>
  <si>
    <t>Sherrington</t>
  </si>
  <si>
    <t>Sutton Veny</t>
  </si>
  <si>
    <t>Upton Lovell</t>
  </si>
  <si>
    <t>Alton Barnes with Alton Priors</t>
  </si>
  <si>
    <t>Vale of Pewsey</t>
  </si>
  <si>
    <t>Beechingstoke</t>
  </si>
  <si>
    <t>Charlton</t>
  </si>
  <si>
    <t>Easton Royal</t>
  </si>
  <si>
    <t>Huish with Oare</t>
  </si>
  <si>
    <t>Manningford Bruce and Abbots (Abbas)</t>
  </si>
  <si>
    <t>Milton Lilbourne</t>
  </si>
  <si>
    <t>North Newnton</t>
  </si>
  <si>
    <t>Rushall</t>
  </si>
  <si>
    <t>Stanton St Bernard</t>
  </si>
  <si>
    <t>Upavon</t>
  </si>
  <si>
    <t>Wilcot</t>
  </si>
  <si>
    <t>Woodborough with Manningford Bohune</t>
  </si>
  <si>
    <t>Wootton Rivers</t>
  </si>
  <si>
    <t>Verwood</t>
  </si>
  <si>
    <t>Wareham</t>
  </si>
  <si>
    <t>Warminster Christ Church</t>
  </si>
  <si>
    <t>Watercombe</t>
  </si>
  <si>
    <t>Broadmayne</t>
  </si>
  <si>
    <t>Owermoigne</t>
  </si>
  <si>
    <t>Warmwell</t>
  </si>
  <si>
    <t>West Knighton</t>
  </si>
  <si>
    <t>West Moors</t>
  </si>
  <si>
    <t>West Parley</t>
  </si>
  <si>
    <t>Western Downland</t>
  </si>
  <si>
    <t>Damerham</t>
  </si>
  <si>
    <t>Martin</t>
  </si>
  <si>
    <t>Rockbourne</t>
  </si>
  <si>
    <t>Whitsbury</t>
  </si>
  <si>
    <t>Weymouth Holy Trinity</t>
  </si>
  <si>
    <t>Bincombe with Broadwey</t>
  </si>
  <si>
    <t>Weymouth Ridgeway</t>
  </si>
  <si>
    <t>Buckland Ripers</t>
  </si>
  <si>
    <t>Littlemoor</t>
  </si>
  <si>
    <t>Osmington with Poxwell</t>
  </si>
  <si>
    <t>Preston with Sutton Poyntz</t>
  </si>
  <si>
    <t>Upwey</t>
  </si>
  <si>
    <t>Dilton Marsh</t>
  </si>
  <si>
    <t>White Horse</t>
  </si>
  <si>
    <t>Westbury</t>
  </si>
  <si>
    <t>Whitton</t>
  </si>
  <si>
    <t>Wilton with Netherhampton and Fugglestone</t>
  </si>
  <si>
    <t>Wimborne Minster</t>
  </si>
  <si>
    <t>Winterborne Valley and Milton Abbas</t>
  </si>
  <si>
    <t>Milton Abbas</t>
  </si>
  <si>
    <t>Turnworth</t>
  </si>
  <si>
    <t>Winterborne Clenston</t>
  </si>
  <si>
    <t>Winterborne Houghton</t>
  </si>
  <si>
    <t>Winterborne Stickland</t>
  </si>
  <si>
    <t>Winterborne Whitechurch</t>
  </si>
  <si>
    <t>Woodford Valley with Archers Gate</t>
  </si>
  <si>
    <t>Broad Town</t>
  </si>
  <si>
    <t>Clyffe Pypard</t>
  </si>
  <si>
    <t>Hilmarton</t>
  </si>
  <si>
    <t>Tockenham</t>
  </si>
  <si>
    <t>Wool and East Stoke</t>
  </si>
  <si>
    <t>Wyke Regis All Saints with Saint Edmund</t>
  </si>
  <si>
    <t>BENEFICE LIST</t>
  </si>
  <si>
    <t>Named Range</t>
  </si>
  <si>
    <t>Avon_River</t>
  </si>
  <si>
    <t>Blandford</t>
  </si>
  <si>
    <t>Bourne_Valley</t>
  </si>
  <si>
    <t>BradfordOA</t>
  </si>
  <si>
    <t>branksome_park</t>
  </si>
  <si>
    <t>branksome_sta</t>
  </si>
  <si>
    <t>branksome_stc</t>
  </si>
  <si>
    <t>bratton</t>
  </si>
  <si>
    <t>bride_valley</t>
  </si>
  <si>
    <t>bridport</t>
  </si>
  <si>
    <t>broadstone</t>
  </si>
  <si>
    <t>broughton_g</t>
  </si>
  <si>
    <t>buckland</t>
  </si>
  <si>
    <t>canalside</t>
  </si>
  <si>
    <t>canford_cliffs</t>
  </si>
  <si>
    <t>Canford_Heath</t>
  </si>
  <si>
    <t>Canford_Magna</t>
  </si>
  <si>
    <t>cannings</t>
  </si>
  <si>
    <t>chalke</t>
  </si>
  <si>
    <t>charminster</t>
  </si>
  <si>
    <t>chase</t>
  </si>
  <si>
    <t>clarendon</t>
  </si>
  <si>
    <t>cley</t>
  </si>
  <si>
    <t>colehill</t>
  </si>
  <si>
    <t>corf_m</t>
  </si>
  <si>
    <t>creekmoor</t>
  </si>
  <si>
    <t>devizes_j_m</t>
  </si>
  <si>
    <t>devizes_p</t>
  </si>
  <si>
    <t>dorchester</t>
  </si>
  <si>
    <t>eggardon</t>
  </si>
  <si>
    <t>ensbury</t>
  </si>
  <si>
    <t>fisherton</t>
  </si>
  <si>
    <t>forest</t>
  </si>
  <si>
    <t>gillingham</t>
  </si>
  <si>
    <t>golden</t>
  </si>
  <si>
    <t>hampreston</t>
  </si>
  <si>
    <t>hamworthy</t>
  </si>
  <si>
    <t>harnham</t>
  </si>
  <si>
    <t>hazelbury</t>
  </si>
  <si>
    <t>heatherlands</t>
  </si>
  <si>
    <t>iwerne</t>
  </si>
  <si>
    <t>kinson</t>
  </si>
  <si>
    <t>lavingtons</t>
  </si>
  <si>
    <t>lilliput</t>
  </si>
  <si>
    <t>longfleet</t>
  </si>
  <si>
    <t>ludgershall</t>
  </si>
  <si>
    <t>lyneham</t>
  </si>
  <si>
    <t>lytchetts</t>
  </si>
  <si>
    <t>marden</t>
  </si>
  <si>
    <t>marlborough</t>
  </si>
  <si>
    <t>marnhull</t>
  </si>
  <si>
    <t>melbury</t>
  </si>
  <si>
    <t>melksham</t>
  </si>
  <si>
    <t>mere</t>
  </si>
  <si>
    <t>moreton</t>
  </si>
  <si>
    <t>nadder</t>
  </si>
  <si>
    <t>wimborne</t>
  </si>
  <si>
    <t>N_bradford</t>
  </si>
  <si>
    <t>N_bradley</t>
  </si>
  <si>
    <t>oakdale</t>
  </si>
  <si>
    <t>okeford</t>
  </si>
  <si>
    <t>oldbury</t>
  </si>
  <si>
    <t>parkstone_L</t>
  </si>
  <si>
    <t>parkstone_P</t>
  </si>
  <si>
    <t>piddle</t>
  </si>
  <si>
    <t>pimperne</t>
  </si>
  <si>
    <t>poole</t>
  </si>
  <si>
    <t>portland</t>
  </si>
  <si>
    <t>puddletown</t>
  </si>
  <si>
    <t>queen</t>
  </si>
  <si>
    <t>radipole</t>
  </si>
  <si>
    <t>red_post</t>
  </si>
  <si>
    <t>ridgeway</t>
  </si>
  <si>
    <t>rowde_bromham</t>
  </si>
  <si>
    <t>RWB</t>
  </si>
  <si>
    <t>sbury_Plain</t>
  </si>
  <si>
    <t>sbury_f</t>
  </si>
  <si>
    <t>sbury_M_A</t>
  </si>
  <si>
    <t>sbury_M</t>
  </si>
  <si>
    <t>sbury_t</t>
  </si>
  <si>
    <t>savernake</t>
  </si>
  <si>
    <t>shaftesbury</t>
  </si>
  <si>
    <t>sherborne</t>
  </si>
  <si>
    <t>sixpenny</t>
  </si>
  <si>
    <t>southbroom</t>
  </si>
  <si>
    <t>spire</t>
  </si>
  <si>
    <t>aldhelm</t>
  </si>
  <si>
    <t>bartholomew</t>
  </si>
  <si>
    <t>stour</t>
  </si>
  <si>
    <t>studley</t>
  </si>
  <si>
    <t>sturminster</t>
  </si>
  <si>
    <t>swanage</t>
  </si>
  <si>
    <t>talbot</t>
  </si>
  <si>
    <t>were</t>
  </si>
  <si>
    <t>three</t>
  </si>
  <si>
    <t>trowbridge_j</t>
  </si>
  <si>
    <t>trowbridge_t</t>
  </si>
  <si>
    <t>kennet</t>
  </si>
  <si>
    <t>u_stour</t>
  </si>
  <si>
    <t>wylye</t>
  </si>
  <si>
    <t>pewsey</t>
  </si>
  <si>
    <t>verwood</t>
  </si>
  <si>
    <t>wareham</t>
  </si>
  <si>
    <t>warminster</t>
  </si>
  <si>
    <t>watercombe</t>
  </si>
  <si>
    <t>wellsprings</t>
  </si>
  <si>
    <t>moors</t>
  </si>
  <si>
    <t>parley</t>
  </si>
  <si>
    <t>weymouth_HT</t>
  </si>
  <si>
    <t>weymouth_r</t>
  </si>
  <si>
    <t>weymouth_P</t>
  </si>
  <si>
    <t>white_horse</t>
  </si>
  <si>
    <t>whitton</t>
  </si>
  <si>
    <t>wilton</t>
  </si>
  <si>
    <t>wimborne_m</t>
  </si>
  <si>
    <t>winterborne</t>
  </si>
  <si>
    <t>woodford</t>
  </si>
  <si>
    <t>wyke</t>
  </si>
  <si>
    <t>till</t>
  </si>
  <si>
    <t>TOTAL DUE TO DBF:</t>
  </si>
  <si>
    <t>Ludgershall and Tidworth</t>
  </si>
  <si>
    <t>Cremation immediately preceding or following on from funeral service in premises belonging to funeral director</t>
  </si>
  <si>
    <t>Burial of body, or burial or other lawful disposal of cremated remains, in cemetery (committal only)</t>
  </si>
  <si>
    <t>Gillingham Milton on Stour and Silton</t>
  </si>
  <si>
    <t>West Purbeck</t>
  </si>
  <si>
    <t>west_p</t>
  </si>
  <si>
    <t>Category</t>
  </si>
  <si>
    <t>Miscellaneous</t>
  </si>
  <si>
    <t>Wimborne Villages</t>
  </si>
  <si>
    <t>Inspection of instrument of apportionment or agreement for exchange of land for tithes deposited under the Tithe Act 1836</t>
  </si>
  <si>
    <t>Funeral service (including burial of body) at graveside in churchyard</t>
  </si>
  <si>
    <t>Funeral service (including burial or other lawful disposal of cremated remains) at graveside in churchyard</t>
  </si>
  <si>
    <t>Funeral service at crematorium, or funeral service (including burial of body or burial or other lawful disposal of cremated remains) in cemetery</t>
  </si>
  <si>
    <t>Funeral service in premises belonging to funeral director, whether taking place before or after burial or cremation</t>
  </si>
  <si>
    <t>Burial of body in churchyard, not following service at graveside (committal only)</t>
  </si>
  <si>
    <t>Burial of cremated remains in churchyard or other lawful disposal of cremated remains (committal only)</t>
  </si>
  <si>
    <t>for each subsequent hour or part of an hour</t>
  </si>
  <si>
    <t>Powerstock with West Milton Witherstone &amp; North Poorton</t>
  </si>
  <si>
    <t>Bradford on Avon Holy Trinity Westwood and Wingfield</t>
  </si>
  <si>
    <t>Bratton Edington &amp; Imber Erlestoke and Coulston</t>
  </si>
  <si>
    <t>Broughton Gifford Great Chalfield and Holt St Katharine</t>
  </si>
  <si>
    <t>Buckland Newton Cerne Abbas Godmanstone &amp; Minterne Magna</t>
  </si>
  <si>
    <t>Charminster Stinsford and the Chalk Stream villages</t>
  </si>
  <si>
    <t>Saint Nicholas Porton and District</t>
  </si>
  <si>
    <t>St Aldhelm Branksome</t>
  </si>
  <si>
    <t>St Clement Branksome</t>
  </si>
  <si>
    <t>All Saints Branksome Park</t>
  </si>
  <si>
    <t>Lavingtons Cheverells and Easterton</t>
  </si>
  <si>
    <t>St John the Baptist Broadstone</t>
  </si>
  <si>
    <t>Moreton Woodsford and Crossways with Tincleton</t>
  </si>
  <si>
    <t>North Bradley Southwick Heywood and Steeple Ashton</t>
  </si>
  <si>
    <t>Urchfont with Stert</t>
  </si>
  <si>
    <t>Piddle Valley Hilton and Ansty Cheselbourne and Melcombe Horsey</t>
  </si>
  <si>
    <t>Pimperne Stourpaine Durweston and Bryanston</t>
  </si>
  <si>
    <t>Puddletown Tolpuddle and Milborne with Dewlish</t>
  </si>
  <si>
    <t>Broad Chalke</t>
  </si>
  <si>
    <t>River Were</t>
  </si>
  <si>
    <t>Sherborne with Castleton Lillington and Longburton</t>
  </si>
  <si>
    <t>Sturminster Newton Hinton St Mary and Lydlinch</t>
  </si>
  <si>
    <t>The Ascension Woodlands</t>
  </si>
  <si>
    <t>St John with St Mary Devizes</t>
  </si>
  <si>
    <t>St Peter Devizes</t>
  </si>
  <si>
    <t>St George and All Saints Harnham</t>
  </si>
  <si>
    <t>Wimborne Minster and Wimborne Villages</t>
  </si>
  <si>
    <t>St Mary Redlynch</t>
  </si>
  <si>
    <t>St Birinus Morgans Vale</t>
  </si>
  <si>
    <t>St John the Evangelist Heatherlands</t>
  </si>
  <si>
    <t>Hilperton and Staverton</t>
  </si>
  <si>
    <t>St Andrew Kinson</t>
  </si>
  <si>
    <t>The Holy Angels Lilliput</t>
  </si>
  <si>
    <t>St Mary Longfleet</t>
  </si>
  <si>
    <t>St Mary the Virgin with St Peter and St Paul Marlborough</t>
  </si>
  <si>
    <t>St John the Evanglist Newborough and Leigh</t>
  </si>
  <si>
    <t>Christ Church Bradford on Avon</t>
  </si>
  <si>
    <t>North Bradley Southwick and Heywood</t>
  </si>
  <si>
    <t>Shillingstone</t>
  </si>
  <si>
    <t>Child Okeford with Manston</t>
  </si>
  <si>
    <t>St Luke Parkstone</t>
  </si>
  <si>
    <t>St James with St Paul Poole</t>
  </si>
  <si>
    <t>St Denys Warminster</t>
  </si>
  <si>
    <t>Bromham Chittoe and Sandy Lane</t>
  </si>
  <si>
    <t>St Francis Salisbury</t>
  </si>
  <si>
    <t>St Nicholas East Grafton</t>
  </si>
  <si>
    <t>St Katharine Savernake Forest</t>
  </si>
  <si>
    <t>Orchards and Margaret Marsh</t>
  </si>
  <si>
    <t>St Peter Shaftesbury</t>
  </si>
  <si>
    <t>St James Southbroom</t>
  </si>
  <si>
    <t>St John Studley</t>
  </si>
  <si>
    <t>St Mark Talbot Village</t>
  </si>
  <si>
    <t>St Thomas Trowbridge</t>
  </si>
  <si>
    <t>Christ Church Warminster</t>
  </si>
  <si>
    <t>St Mary the Virgin West Moors</t>
  </si>
  <si>
    <t>The Lulworths Winfrith Newburgh and Chaldon</t>
  </si>
  <si>
    <t>St Paul Weymouth</t>
  </si>
  <si>
    <t xml:space="preserve">Is officiant a retired priest? </t>
  </si>
  <si>
    <t xml:space="preserve">DBF fee </t>
  </si>
  <si>
    <t>downlands</t>
  </si>
  <si>
    <t>Date of service or event</t>
  </si>
  <si>
    <t>Miscellaneous (e.g. Surrogate,  County Council Registration, Corrections) All values need to be manually entered.</t>
  </si>
  <si>
    <t>Code</t>
  </si>
  <si>
    <t>DBF Fee</t>
  </si>
  <si>
    <t>PCC Fee</t>
  </si>
  <si>
    <t>Total Fee</t>
  </si>
  <si>
    <t>£</t>
  </si>
  <si>
    <t>BP1</t>
  </si>
  <si>
    <t>BP2</t>
  </si>
  <si>
    <t>Short certificate of baptism given under section 2, Baptismal Registers Measure 1961</t>
  </si>
  <si>
    <t>MA1</t>
  </si>
  <si>
    <t>Publication of banns of marriage</t>
  </si>
  <si>
    <t>MA2</t>
  </si>
  <si>
    <t>Certificate of banns issued at time of publication</t>
  </si>
  <si>
    <t>MA3</t>
  </si>
  <si>
    <t>FN1</t>
  </si>
  <si>
    <t>FN2</t>
  </si>
  <si>
    <t>Burial of body in churchyard immediately preceding or following on from service in church</t>
  </si>
  <si>
    <t>FN3</t>
  </si>
  <si>
    <t>Burial or other lawful disposal of cremated remains in churchyard immediately preceding or following on from service in church</t>
  </si>
  <si>
    <t>FN4</t>
  </si>
  <si>
    <t>FN5</t>
  </si>
  <si>
    <t>FN6</t>
  </si>
  <si>
    <t>FN7</t>
  </si>
  <si>
    <t>FN8</t>
  </si>
  <si>
    <t>FN9</t>
  </si>
  <si>
    <t>FN10</t>
  </si>
  <si>
    <t>FN11</t>
  </si>
  <si>
    <t>FN12</t>
  </si>
  <si>
    <t>FN13</t>
  </si>
  <si>
    <t>FN14</t>
  </si>
  <si>
    <t>FN15</t>
  </si>
  <si>
    <t>FN16</t>
  </si>
  <si>
    <t>FN17</t>
  </si>
  <si>
    <t>MN1</t>
  </si>
  <si>
    <t>Small cross of wood</t>
  </si>
  <si>
    <t>MN2</t>
  </si>
  <si>
    <t>MN3</t>
  </si>
  <si>
    <t>Any other monument</t>
  </si>
  <si>
    <t>MN4</t>
  </si>
  <si>
    <t>Additional inscription on existing monument</t>
  </si>
  <si>
    <t>SE1</t>
  </si>
  <si>
    <t>SE2</t>
  </si>
  <si>
    <t>SE3</t>
  </si>
  <si>
    <t>SE4</t>
  </si>
  <si>
    <t>SE5</t>
  </si>
  <si>
    <t>Each additional copy of an entry in a register of baptism or burials</t>
  </si>
  <si>
    <t>SE6</t>
  </si>
  <si>
    <t>SE7</t>
  </si>
  <si>
    <t>Furnishing copies of above (for every 72 words)</t>
  </si>
  <si>
    <t>Email address:</t>
  </si>
  <si>
    <t>Contact Name:</t>
  </si>
  <si>
    <t>Period Covered:</t>
  </si>
  <si>
    <t>Payment Details: Bank Transfer Salisbury DBF     Sort code: 30-97-41     Account code : 00007237      
Cheque :Payable to: Salisbury DBF</t>
  </si>
  <si>
    <t>Christ Church Derry Hill</t>
  </si>
  <si>
    <t>31st Mar</t>
  </si>
  <si>
    <t>30th Jun</t>
  </si>
  <si>
    <t>30th Sep</t>
  </si>
  <si>
    <t>31st Dec</t>
  </si>
  <si>
    <t>Quarter Ended</t>
  </si>
  <si>
    <t>Benefice:</t>
  </si>
  <si>
    <t>Officiant Fee</t>
  </si>
  <si>
    <t>Knowlton Circle</t>
  </si>
  <si>
    <t>Lyneham and Woodhill</t>
  </si>
  <si>
    <t>Wellsprings</t>
  </si>
  <si>
    <t>Kingston Lacy and Shapwick</t>
  </si>
  <si>
    <t>Gussages</t>
  </si>
  <si>
    <t>knowlton</t>
  </si>
  <si>
    <t>Start Date</t>
  </si>
  <si>
    <t>End Date</t>
  </si>
  <si>
    <t>Quarter</t>
  </si>
  <si>
    <t>Service Codes</t>
  </si>
  <si>
    <t xml:space="preserve">Category of service </t>
  </si>
  <si>
    <t xml:space="preserve">Type of Service  </t>
  </si>
  <si>
    <t>MISC</t>
  </si>
  <si>
    <t>Services with Incumbent</t>
  </si>
  <si>
    <t>Services with retired Minister</t>
  </si>
  <si>
    <t>Services</t>
  </si>
  <si>
    <t>National Reference</t>
  </si>
  <si>
    <t>Archdeaconry</t>
  </si>
  <si>
    <t>Deanery</t>
  </si>
  <si>
    <t>Sherborne</t>
  </si>
  <si>
    <t>Weymouth and Portland</t>
  </si>
  <si>
    <t>Dorset</t>
  </si>
  <si>
    <t>Purbeck</t>
  </si>
  <si>
    <t>Sarum</t>
  </si>
  <si>
    <t>Wimborne</t>
  </si>
  <si>
    <t>Wilts</t>
  </si>
  <si>
    <t>Devizes</t>
  </si>
  <si>
    <t>Poole and North Bournemouth</t>
  </si>
  <si>
    <t>Milton and Blandford</t>
  </si>
  <si>
    <t>Dorchester</t>
  </si>
  <si>
    <t>Stonehenge</t>
  </si>
  <si>
    <t>Chalke</t>
  </si>
  <si>
    <t>Lyme Bay</t>
  </si>
  <si>
    <t>Bradford</t>
  </si>
  <si>
    <t>Blackmore Vale</t>
  </si>
  <si>
    <t>Salisbury</t>
  </si>
  <si>
    <t>Heytesbury</t>
  </si>
  <si>
    <t>Calne</t>
  </si>
  <si>
    <t>Categories</t>
  </si>
  <si>
    <t>SherborneD</t>
  </si>
  <si>
    <t>MNB</t>
  </si>
  <si>
    <t>PNB</t>
  </si>
  <si>
    <t>PUR</t>
  </si>
  <si>
    <t>WIM</t>
  </si>
  <si>
    <t>ALD</t>
  </si>
  <si>
    <t>CHA</t>
  </si>
  <si>
    <t>HEY</t>
  </si>
  <si>
    <t>SAL</t>
  </si>
  <si>
    <t>STO</t>
  </si>
  <si>
    <t>BLA</t>
  </si>
  <si>
    <t>DOR</t>
  </si>
  <si>
    <t>LYM</t>
  </si>
  <si>
    <t>SHE</t>
  </si>
  <si>
    <t>WEY</t>
  </si>
  <si>
    <t>BRA</t>
  </si>
  <si>
    <t>CAL</t>
  </si>
  <si>
    <t>DEV</t>
  </si>
  <si>
    <t>MAR</t>
  </si>
  <si>
    <t>PEW</t>
  </si>
  <si>
    <t>Deanery Named Range</t>
  </si>
  <si>
    <t>Please send remittance with payment</t>
  </si>
  <si>
    <t>Benefice in Vacancy:</t>
  </si>
  <si>
    <r>
      <t xml:space="preserve">Church
</t>
    </r>
    <r>
      <rPr>
        <b/>
        <sz val="11"/>
        <color theme="0" tint="-0.249977111117893"/>
        <rFont val="Gill Sans MT"/>
        <family val="2"/>
      </rPr>
      <t>(optional)</t>
    </r>
  </si>
  <si>
    <t>Codes</t>
  </si>
  <si>
    <t>Reference:</t>
  </si>
  <si>
    <t>Cheque :Payable to: Salisbury DBF</t>
  </si>
  <si>
    <t>Please send to:</t>
  </si>
  <si>
    <t>Ref:</t>
  </si>
  <si>
    <t>When quarter is complete please send in a copy of this file to:</t>
  </si>
  <si>
    <t>Deanery:</t>
  </si>
  <si>
    <t>Archdeaconry:</t>
  </si>
  <si>
    <t>For all notes please refer to the Church Of England website</t>
  </si>
  <si>
    <t>Input from dropdown list</t>
  </si>
  <si>
    <t>Automatically generated</t>
  </si>
  <si>
    <t>Please type in your name</t>
  </si>
  <si>
    <t>Please type in your email.</t>
  </si>
  <si>
    <t>Name of person(s) who the service is for.</t>
  </si>
  <si>
    <t>Enter name of church holding the service, this is optional and not a requirement.</t>
  </si>
  <si>
    <t>Enter the name of the person taking the service.</t>
  </si>
  <si>
    <t>This is automatically worked out from your service selection.</t>
  </si>
  <si>
    <t>Please enter any extra payments that you have made to provide the service such as hire of extra equipment</t>
  </si>
  <si>
    <t>This is automatically calculated</t>
  </si>
  <si>
    <t>This is automatically calculated.</t>
  </si>
  <si>
    <t>If you have more services than will fit on one sheet then please submit as many forms as required to match the number of services, payments can be made as one value for the total amount but please send remittances.</t>
  </si>
  <si>
    <t>Sort Code:</t>
  </si>
  <si>
    <t>Account Number:</t>
  </si>
  <si>
    <t>Bank Account Name:</t>
  </si>
  <si>
    <t>Cheques Payable to:</t>
  </si>
  <si>
    <t>Instructions:</t>
  </si>
  <si>
    <t>Section Name:</t>
  </si>
  <si>
    <t>This form provides a record of the fees received for both the PCC and the Diocesan Board of Finance (DBF) You should save a copy of this form for each quarter in order to help with the submissions to the Church Commissioners and the DBF.</t>
  </si>
  <si>
    <t>Please enter any extra charges for the service, e.g. organist or ringing of bells etc</t>
  </si>
  <si>
    <t>Date of service or event:</t>
  </si>
  <si>
    <t xml:space="preserve">Select PCC:
</t>
  </si>
  <si>
    <t xml:space="preserve">Select PCC
</t>
  </si>
  <si>
    <t>Quarterly Parochial Fee Return</t>
  </si>
  <si>
    <r>
      <rPr>
        <b/>
        <u/>
        <sz val="12"/>
        <rFont val="Gill Sans MT"/>
        <family val="2"/>
      </rPr>
      <t>Within 60 days of the end of the calendar quarter</t>
    </r>
    <r>
      <rPr>
        <sz val="12"/>
        <rFont val="Gill Sans MT"/>
        <family val="2"/>
      </rPr>
      <t>, 
send completed form and remittance to the Accounts department :</t>
    </r>
  </si>
  <si>
    <r>
      <t xml:space="preserve">Church </t>
    </r>
    <r>
      <rPr>
        <b/>
        <sz val="12"/>
        <color theme="0" tint="-0.249977111117893"/>
        <rFont val="Gill Sans MT"/>
        <family val="2"/>
      </rPr>
      <t>(optional)</t>
    </r>
  </si>
  <si>
    <r>
      <t xml:space="preserve">Please select from the dropdown the correct fee code as defined on the </t>
    </r>
    <r>
      <rPr>
        <b/>
        <sz val="12"/>
        <rFont val="Gill Sans MT"/>
        <family val="2"/>
      </rPr>
      <t>Fees Table tab</t>
    </r>
  </si>
  <si>
    <t>Tab Name:</t>
  </si>
  <si>
    <t>Fee Form</t>
  </si>
  <si>
    <r>
      <t>Parochial Fees Remittance-</t>
    </r>
    <r>
      <rPr>
        <sz val="12"/>
        <rFont val="Gill Sans MT"/>
        <family val="2"/>
      </rPr>
      <t>Please send a copy with any fees payments</t>
    </r>
  </si>
  <si>
    <t>Parochial Fees Summary</t>
  </si>
  <si>
    <t>Parish No.</t>
  </si>
  <si>
    <t>DOS_Remittance</t>
  </si>
  <si>
    <t>This will automatically calculate the fees per parishes , no input is needed, please send a copy of this with any payments to the Diocese.</t>
  </si>
  <si>
    <t>PCC_Summary</t>
  </si>
  <si>
    <t>Benefice Total</t>
  </si>
  <si>
    <t>This will automatically summarise all fees per PCC and total per benefice.</t>
  </si>
  <si>
    <t>Tarrant Monkton with Launceston</t>
  </si>
  <si>
    <t>Radipole &amp; Melcombe Regis with Chickerell</t>
  </si>
  <si>
    <t>Weymouth St Paul with Fleet</t>
  </si>
  <si>
    <t>Fleet</t>
  </si>
  <si>
    <t>CoE Service Cost</t>
  </si>
  <si>
    <r>
      <t xml:space="preserve">Services with Incumbent when </t>
    </r>
    <r>
      <rPr>
        <b/>
        <sz val="11"/>
        <color rgb="FF000000"/>
        <rFont val="Gill Sans MT"/>
        <family val="2"/>
      </rPr>
      <t>Benefice in Vacancy</t>
    </r>
  </si>
  <si>
    <r>
      <t xml:space="preserve">Services with retired Minister when </t>
    </r>
    <r>
      <rPr>
        <b/>
        <sz val="11"/>
        <color rgb="FF000000"/>
        <rFont val="Gill Sans MT"/>
        <family val="2"/>
      </rPr>
      <t>Benefice in Vacancy</t>
    </r>
  </si>
  <si>
    <t>Diocese Website:</t>
  </si>
  <si>
    <t>Parochial Fees: 1st January to 31st December 2024</t>
  </si>
  <si>
    <t>Bride Valley and Chesil</t>
  </si>
  <si>
    <t>Hampreston and Ferndown</t>
  </si>
  <si>
    <t>Mere with West Knoyle</t>
  </si>
  <si>
    <t>Upper Stour with Maiden Bradley</t>
  </si>
  <si>
    <t>St Aldhelm Purbeck</t>
  </si>
  <si>
    <t>Frome St Quintin</t>
  </si>
  <si>
    <r>
      <t xml:space="preserve">Please type in the date of the service (format of DD/MM/YYYY e.g. 24/03/2024). 
A date </t>
    </r>
    <r>
      <rPr>
        <b/>
        <sz val="12"/>
        <rFont val="Gill Sans MT"/>
        <family val="2"/>
      </rPr>
      <t>must</t>
    </r>
    <r>
      <rPr>
        <sz val="12"/>
        <rFont val="Gill Sans MT"/>
        <family val="2"/>
      </rPr>
      <t xml:space="preserve"> be entered for all services</t>
    </r>
  </si>
  <si>
    <t>Salisbury Diocesan Board of Finance (SDBF)</t>
  </si>
  <si>
    <t>Emmaus House</t>
  </si>
  <si>
    <t>The Avenue</t>
  </si>
  <si>
    <t>Wilton</t>
  </si>
  <si>
    <t>SP2 0FG</t>
  </si>
  <si>
    <t>Please provide a reference on all payments so we can easily identify your payments.</t>
  </si>
  <si>
    <t>Payment Details: Bank Transfer: Salisbury DBF     Sort code: 30-97-41     Account code : 00007237</t>
  </si>
  <si>
    <t>Certificate issued at time of baptism (See Note from Church of England)</t>
  </si>
  <si>
    <t>Marriage Service (See Note from Church of England)</t>
  </si>
  <si>
    <t>Funeral service in church, whether taking place before or after burial or cremation (See Note from Church of England)</t>
  </si>
  <si>
    <t>Burial of body in churchyard on separate occasion (See Note from Church of England)</t>
  </si>
  <si>
    <t>Burial of cremated remains in churchyard or other lawful disposal of cremated remains on separate occasion(See Note from Church of England)</t>
  </si>
  <si>
    <t>Burial of body, or burial or other lawful disposal of cremated remains, in cemetery on separate occasion (See Note from Church of England)</t>
  </si>
  <si>
    <t>Certificate issued at time of burial (See Note from Church of England)</t>
  </si>
  <si>
    <t>Searching registers of marriages for period before 1 July 1837 (for up to one hour) (See Note from Church of England)</t>
  </si>
  <si>
    <t>Searching registers of baptism or burials (including the provision of one copy of any entry therein) for up to one hour (See Note from Church of England)</t>
  </si>
  <si>
    <t>Small vase not exceeding 305mm x 203mm x 203mm or tablet, plaque or other marker commemorating a person whose remains have been cremated</t>
  </si>
  <si>
    <r>
      <rPr>
        <b/>
        <sz val="11"/>
        <color rgb="FF000000"/>
        <rFont val="Wingdings"/>
        <charset val="2"/>
      </rPr>
      <t>l</t>
    </r>
    <r>
      <rPr>
        <b/>
        <sz val="11"/>
        <color rgb="FF000000"/>
        <rFont val="Gill Sans MT"/>
        <family val="2"/>
      </rPr>
      <t xml:space="preserve"> Service in Church</t>
    </r>
  </si>
  <si>
    <r>
      <rPr>
        <b/>
        <sz val="11"/>
        <color rgb="FF000000"/>
        <rFont val="Wingdings"/>
        <charset val="2"/>
      </rPr>
      <t>l</t>
    </r>
    <r>
      <rPr>
        <b/>
        <sz val="11"/>
        <color rgb="FF000000"/>
        <rFont val="Gill Sans MT"/>
        <family val="2"/>
      </rPr>
      <t xml:space="preserve"> No Service in Church</t>
    </r>
  </si>
  <si>
    <r>
      <rPr>
        <b/>
        <sz val="11"/>
        <color rgb="FF000000"/>
        <rFont val="Wingdings"/>
        <charset val="2"/>
      </rPr>
      <t>n</t>
    </r>
    <r>
      <rPr>
        <b/>
        <sz val="11"/>
        <color rgb="FF000000"/>
        <rFont val="Gill Sans MT"/>
        <family val="2"/>
      </rPr>
      <t xml:space="preserve"> Baptism</t>
    </r>
  </si>
  <si>
    <r>
      <rPr>
        <b/>
        <sz val="11"/>
        <color rgb="FF000000"/>
        <rFont val="Wingdings"/>
        <charset val="2"/>
      </rPr>
      <t>n</t>
    </r>
    <r>
      <rPr>
        <b/>
        <sz val="11"/>
        <color rgb="FF000000"/>
        <rFont val="Gill Sans MT"/>
        <family val="2"/>
      </rPr>
      <t xml:space="preserve"> Marriages</t>
    </r>
  </si>
  <si>
    <r>
      <rPr>
        <b/>
        <sz val="11"/>
        <color rgb="FF000000"/>
        <rFont val="Wingdings"/>
        <charset val="2"/>
      </rPr>
      <t>n</t>
    </r>
    <r>
      <rPr>
        <b/>
        <sz val="11"/>
        <color rgb="FF000000"/>
        <rFont val="Gill Sans MT"/>
        <family val="2"/>
      </rPr>
      <t xml:space="preserve"> Funerals and burials of Person aged 18 years or More (See Note from Church of England)</t>
    </r>
  </si>
  <si>
    <r>
      <rPr>
        <b/>
        <sz val="11"/>
        <color rgb="FF000000"/>
        <rFont val="Wingdings"/>
        <charset val="2"/>
      </rPr>
      <t>n</t>
    </r>
    <r>
      <rPr>
        <b/>
        <sz val="11"/>
        <color rgb="FF000000"/>
        <rFont val="Gill Sans MT"/>
        <family val="2"/>
      </rPr>
      <t xml:space="preserve"> Monuments in churchyards -</t>
    </r>
    <r>
      <rPr>
        <sz val="10"/>
        <color rgb="FF000000"/>
        <rFont val="Gill Sans MT"/>
        <family val="2"/>
      </rPr>
      <t xml:space="preserve"> Permitted in accordance with rules, regulations or directions made by the Chancellor of the diocese, including those relating to a particular churchyard or part of a churchyard (but excluding a monument authorized by a particular faculty, the fee for which is set by the Chancellor)</t>
    </r>
  </si>
  <si>
    <r>
      <rPr>
        <b/>
        <sz val="11"/>
        <color rgb="FF000000"/>
        <rFont val="Wingdings"/>
        <charset val="2"/>
      </rPr>
      <t>n</t>
    </r>
    <r>
      <rPr>
        <b/>
        <sz val="11"/>
        <color rgb="FF000000"/>
        <rFont val="Gill Sans MT"/>
        <family val="2"/>
      </rPr>
      <t xml:space="preserve"> Searches in church registers</t>
    </r>
  </si>
  <si>
    <t>AD</t>
  </si>
  <si>
    <t>='Parish List'!$I$2:$I$5</t>
  </si>
  <si>
    <t>ADS</t>
  </si>
  <si>
    <t>='Parish List'!$I$2:$J$5</t>
  </si>
  <si>
    <t>='Parish List'!$P$44:$P$46</t>
  </si>
  <si>
    <t>alderholt</t>
  </si>
  <si>
    <t>=Benefice!$C$3</t>
  </si>
  <si>
    <t>=Benefice!$CS$3:$CS$7</t>
  </si>
  <si>
    <t>amesbury</t>
  </si>
  <si>
    <t>=Benefice!$D$3</t>
  </si>
  <si>
    <t>amount</t>
  </si>
  <si>
    <t>='Fees Table'!$A:$M</t>
  </si>
  <si>
    <t>atworth</t>
  </si>
  <si>
    <t>=Benefice!$E$3</t>
  </si>
  <si>
    <t>=Benefice!$F$3:$F$9</t>
  </si>
  <si>
    <t>baptisms</t>
  </si>
  <si>
    <t>='Fees Table'!$T$3:$T$4</t>
  </si>
  <si>
    <t>=Benefice!$CT$3:$CT$7</t>
  </si>
  <si>
    <t>=Benefice!$G$3:$G$14</t>
  </si>
  <si>
    <t>bemerton</t>
  </si>
  <si>
    <t>=Benefice!$H$3</t>
  </si>
  <si>
    <t>benefice</t>
  </si>
  <si>
    <t>=Benefice!$A$3:$A$130</t>
  </si>
  <si>
    <t>benefice2</t>
  </si>
  <si>
    <t>=Benefice!$A$3:$B$130</t>
  </si>
  <si>
    <t>='Parish List'!$P$72:$P$79</t>
  </si>
  <si>
    <t>blandford</t>
  </si>
  <si>
    <t>bourne_valley</t>
  </si>
  <si>
    <t>=Benefice!$J$3:$J$7</t>
  </si>
  <si>
    <t>='Parish List'!$P$102:$P$111</t>
  </si>
  <si>
    <t>bradfordoa</t>
  </si>
  <si>
    <t>=Benefice!$K$3:$K$5</t>
  </si>
  <si>
    <t>=Benefice!$L$3</t>
  </si>
  <si>
    <t>=Benefice!$M$3</t>
  </si>
  <si>
    <t>=Benefice!$N$3</t>
  </si>
  <si>
    <t>=Benefice!$O$3:$O$6</t>
  </si>
  <si>
    <t>=Benefice!$Q$3</t>
  </si>
  <si>
    <t>=Benefice!$R$3</t>
  </si>
  <si>
    <t>=Benefice!$S$3:$S$5</t>
  </si>
  <si>
    <t>=Benefice!$T$3:$T$6</t>
  </si>
  <si>
    <t>='Parish List'!$P$112:$P$115</t>
  </si>
  <si>
    <t>=Benefice!$U$3:$U$4</t>
  </si>
  <si>
    <t>=Benefice!$V$3</t>
  </si>
  <si>
    <t>canford_heath</t>
  </si>
  <si>
    <t>=Benefice!$W$3</t>
  </si>
  <si>
    <t>canford_magna</t>
  </si>
  <si>
    <t>=Benefice!$X$3</t>
  </si>
  <si>
    <t>=Benefice!$Y$3:$Y$8</t>
  </si>
  <si>
    <t>='Fees Table'!$U$3:$U$7</t>
  </si>
  <si>
    <t>='Parish List'!$P$47:$P$51</t>
  </si>
  <si>
    <t>=Benefice!$Z$3:$Z$11</t>
  </si>
  <si>
    <t>=Benefice!$AA$3:$AA$8</t>
  </si>
  <si>
    <t>=Benefice!$AC$3:$AC$8</t>
  </si>
  <si>
    <t>=Benefice!$AD$3:$AD$4</t>
  </si>
  <si>
    <t>=Benefice!$AE$3</t>
  </si>
  <si>
    <t>=Benefice!$AF$3</t>
  </si>
  <si>
    <t>=Benefice!$AG$3</t>
  </si>
  <si>
    <t>DEA</t>
  </si>
  <si>
    <t>='Parish List'!$L$1:$M$20</t>
  </si>
  <si>
    <t>='Parish List'!$P$116:$P$123</t>
  </si>
  <si>
    <t>=Benefice!$AH$3</t>
  </si>
  <si>
    <t>=Benefice!$AI$3</t>
  </si>
  <si>
    <t>='Parish List'!$P$80:$P$86</t>
  </si>
  <si>
    <t>=Benefice!$AJ$3:$AJ$6</t>
  </si>
  <si>
    <t>='Parish List'!$L$2:$L$5</t>
  </si>
  <si>
    <t>=Benefice!$DO$3:$DO$6</t>
  </si>
  <si>
    <t>=Benefice!$AK$3:$AK$6</t>
  </si>
  <si>
    <t>=Benefice!$AL$3</t>
  </si>
  <si>
    <t>=Benefice!$AM$3</t>
  </si>
  <si>
    <t>=Benefice!$AN$3:$AN$8</t>
  </si>
  <si>
    <t>Form_Area</t>
  </si>
  <si>
    <t>=" =OFFSET($A$1,0,0,COUNTA($A$1:$A$67),COUNTA($A$1:$p$1))"</t>
  </si>
  <si>
    <t>='Fees Table'!$T$8:$T$24</t>
  </si>
  <si>
    <t>=Benefice!$AO$3:$AO$5</t>
  </si>
  <si>
    <t>=Benefice!$AP$3:$AP$12</t>
  </si>
  <si>
    <t>=Benefice!$AQ$3:$AQ$4</t>
  </si>
  <si>
    <t>=Benefice!$AR$3</t>
  </si>
  <si>
    <t>=Benefice!$AS$3</t>
  </si>
  <si>
    <t>=Benefice!$AT$3:$AT$8</t>
  </si>
  <si>
    <t>=Benefice!$AU$3</t>
  </si>
  <si>
    <t>='Parish List'!$P$52:$P$58</t>
  </si>
  <si>
    <t>=Benefice!$AV$3:$AV$7</t>
  </si>
  <si>
    <t>=Benefice!$DC$3</t>
  </si>
  <si>
    <t>=Benefice!$AW$3:$AW$4</t>
  </si>
  <si>
    <t>=Benefice!$AX$3:$AX$7</t>
  </si>
  <si>
    <t>=Benefice!$AY$3:$AY$7</t>
  </si>
  <si>
    <t>=Benefice!$AZ$3</t>
  </si>
  <si>
    <t>=Benefice!$BA$3</t>
  </si>
  <si>
    <t>=Benefice!$BB$3:$BB$4</t>
  </si>
  <si>
    <t>='Parish List'!$P$87:$P$91</t>
  </si>
  <si>
    <t>=Benefice!$BC$3:$BC$7</t>
  </si>
  <si>
    <t>=Benefice!$BD$3:$BD$4</t>
  </si>
  <si>
    <t>='Parish List'!$P$124:$P$127</t>
  </si>
  <si>
    <t>=Benefice!$BE$3:$BE$6</t>
  </si>
  <si>
    <t>=Benefice!$BF$3:$BF$5</t>
  </si>
  <si>
    <t>=Benefice!$BG$3</t>
  </si>
  <si>
    <t>='Fees Table'!$T$5:$T$7</t>
  </si>
  <si>
    <t>=Benefice!$BH$3:$BH$15</t>
  </si>
  <si>
    <t>=Benefice!$BI$3</t>
  </si>
  <si>
    <t>='Parish List'!$P$2:$P$9</t>
  </si>
  <si>
    <t>Monuments</t>
  </si>
  <si>
    <t>='Fees Table'!$T$25:$T$28</t>
  </si>
  <si>
    <t>=Benefice!$DL$3</t>
  </si>
  <si>
    <t>=Benefice!$BK$3:$BK$5</t>
  </si>
  <si>
    <t>n_bradford</t>
  </si>
  <si>
    <t>=Benefice!$BN$3:$BN$6</t>
  </si>
  <si>
    <t>n_bradley</t>
  </si>
  <si>
    <t>=Benefice!$BO$3:$BO$4</t>
  </si>
  <si>
    <t>=Benefice!$BL$3:$BL$16</t>
  </si>
  <si>
    <t>=Benefice!$BP$3</t>
  </si>
  <si>
    <t>=Benefice!$BQ$3:$BQ$6</t>
  </si>
  <si>
    <t>=Benefice!$BR$3:$BR$7</t>
  </si>
  <si>
    <t>Parishes</t>
  </si>
  <si>
    <t>=Benefice!$C$2:$DY$18</t>
  </si>
  <si>
    <t>parkstone_l</t>
  </si>
  <si>
    <t>=Benefice!$BS$3</t>
  </si>
  <si>
    <t>parkstone_p</t>
  </si>
  <si>
    <t>=Benefice!$BT$3</t>
  </si>
  <si>
    <t>=Benefice!$DM$3</t>
  </si>
  <si>
    <t>='Parish List'!$P$128:$P$129</t>
  </si>
  <si>
    <t>=Benefice!$DF$3:$DF$17</t>
  </si>
  <si>
    <t>=Benefice!$BU$3:$BU$8</t>
  </si>
  <si>
    <t>=Benefice!$BV$3:$BV$5</t>
  </si>
  <si>
    <t>='Parish List'!$P$10:$P$28</t>
  </si>
  <si>
    <t>=Benefice!$BW$3</t>
  </si>
  <si>
    <t>=Benefice!$BX$3</t>
  </si>
  <si>
    <t>=Benefice!$BY$3:$BY$5</t>
  </si>
  <si>
    <t>='Parish List'!$P$29:$P$32</t>
  </si>
  <si>
    <t>=Benefice!$BZ$3:$BZ$7</t>
  </si>
  <si>
    <t>=Benefice!$CA$3</t>
  </si>
  <si>
    <t>=Benefice!$CB$3:$CB$8</t>
  </si>
  <si>
    <t>=Benefice!$CC$3:$CC$5</t>
  </si>
  <si>
    <t>=Benefice!$CE$3:$CE$4</t>
  </si>
  <si>
    <t>rwb</t>
  </si>
  <si>
    <t>=Benefice!$CF$3</t>
  </si>
  <si>
    <t>='Parish List'!$P$59:$P$65</t>
  </si>
  <si>
    <t>='Parish List'!$L$6:$L$10</t>
  </si>
  <si>
    <t>=Benefice!$CL$3:$CL$13</t>
  </si>
  <si>
    <t>=Benefice!$CH$3:$CH$4</t>
  </si>
  <si>
    <t>sbury_m</t>
  </si>
  <si>
    <t>=Benefice!$CJ$3</t>
  </si>
  <si>
    <t>sbury_M_a</t>
  </si>
  <si>
    <t>=Benefice!$CI$3</t>
  </si>
  <si>
    <t>sbury_plain</t>
  </si>
  <si>
    <t>=Benefice!$CG$3</t>
  </si>
  <si>
    <t>=Benefice!$CK$3</t>
  </si>
  <si>
    <t>='Fees Table'!$T$29:$T$32</t>
  </si>
  <si>
    <t>=Benefice!$CM$3:$CM$8</t>
  </si>
  <si>
    <t>='Parish List'!$P$92:$P$95</t>
  </si>
  <si>
    <t>=Benefice!$CN$3:$CN$5</t>
  </si>
  <si>
    <t>='Parish List'!$L$11:$L$15</t>
  </si>
  <si>
    <t>=Benefice!$CO$3:$CO$4</t>
  </si>
  <si>
    <t>=Benefice!$CP$3</t>
  </si>
  <si>
    <t>=Benefice!$CR$3:$CR$6</t>
  </si>
  <si>
    <t>='Parish List'!$P$66:$P$71</t>
  </si>
  <si>
    <t>=Benefice!$CU$3:$CU$9</t>
  </si>
  <si>
    <t>=Benefice!$CV$3</t>
  </si>
  <si>
    <t>=Benefice!$CW$3:$CW$5</t>
  </si>
  <si>
    <t>=Benefice!$CX$3:$CX$4</t>
  </si>
  <si>
    <t>=Benefice!$CY$3</t>
  </si>
  <si>
    <t>=Benefice!$CZ$3:$CZ$18</t>
  </si>
  <si>
    <t>=Benefice!$DZ$3:$DZ$5</t>
  </si>
  <si>
    <t>=Benefice!$DA$3:$DA$4</t>
  </si>
  <si>
    <t>=Benefice!$DB$3:$DB$4</t>
  </si>
  <si>
    <t>=Benefice!$DG$3</t>
  </si>
  <si>
    <t>=Benefice!$DH$3</t>
  </si>
  <si>
    <t>=Benefice!$DI$3</t>
  </si>
  <si>
    <t>=Benefice!$DJ$3:$DJ$6</t>
  </si>
  <si>
    <t>=Benefice!$DK$3:$DK$7</t>
  </si>
  <si>
    <t>=Benefice!$CD$3:$CD$5</t>
  </si>
  <si>
    <t>=Benefice!$DN$3:$DN$6</t>
  </si>
  <si>
    <t>='Parish List'!$P$96:$P$101</t>
  </si>
  <si>
    <t>weymouth_ht</t>
  </si>
  <si>
    <t>=Benefice!$DP$3</t>
  </si>
  <si>
    <t>weymouth_p</t>
  </si>
  <si>
    <t>=Benefice!$DR$3:$DR$4</t>
  </si>
  <si>
    <t>=Benefice!$DQ$3:$DQ$8</t>
  </si>
  <si>
    <t>=Benefice!$DS$3:$DS$4</t>
  </si>
  <si>
    <t>=Benefice!$DT$3</t>
  </si>
  <si>
    <t>=Benefice!$DU$3</t>
  </si>
  <si>
    <t>='Parish List'!$L$16:$L$20</t>
  </si>
  <si>
    <t>='Parish List'!$P$33:$P$43</t>
  </si>
  <si>
    <t>=Benefice!$BM$3</t>
  </si>
  <si>
    <t>=Benefice!$DV$3:$DV$5</t>
  </si>
  <si>
    <t>=Benefice!$DW$3:$DW$8</t>
  </si>
  <si>
    <t>=Benefice!$DX$3</t>
  </si>
  <si>
    <t>=Benefice!$DY$3</t>
  </si>
  <si>
    <t>=Benefice!$DE$3:$DE$10</t>
  </si>
  <si>
    <t>Name</t>
  </si>
  <si>
    <t>Range</t>
  </si>
  <si>
    <t>#</t>
  </si>
  <si>
    <t>=Benefice!$P$3:$P$12</t>
  </si>
  <si>
    <t>=Benefice!$BJ$3:$BJ$4</t>
  </si>
  <si>
    <t>=Benefice!$DD$3:$DD$4</t>
  </si>
  <si>
    <t>Two Rivers</t>
  </si>
  <si>
    <t>Tarrants Rushton Rawston Keynston Crawford</t>
  </si>
  <si>
    <t>TwoRivers</t>
  </si>
  <si>
    <t>=Benefice!$I$3</t>
  </si>
  <si>
    <t>=Benefice!$AB$3:$AB$8</t>
  </si>
  <si>
    <t>=Benefice!$CQ$3:$CQ$7</t>
  </si>
  <si>
    <r>
      <t xml:space="preserve">Select from dropdown list. 
Only select </t>
    </r>
    <r>
      <rPr>
        <b/>
        <sz val="12"/>
        <rFont val="Gill Sans MT"/>
        <family val="2"/>
      </rPr>
      <t>Yes</t>
    </r>
    <r>
      <rPr>
        <sz val="12"/>
        <rFont val="Gill Sans MT"/>
        <family val="2"/>
      </rPr>
      <t xml:space="preserve"> if the benefice has a vacancy for a Team Rector, Rector or Vicar. 
If you are unsure of your status please contact the Parish Support team for clarification</t>
    </r>
  </si>
  <si>
    <r>
      <t>Select "</t>
    </r>
    <r>
      <rPr>
        <b/>
        <sz val="12"/>
        <rFont val="Gill Sans MT"/>
        <family val="2"/>
      </rPr>
      <t>Yes</t>
    </r>
    <r>
      <rPr>
        <sz val="12"/>
        <rFont val="Gill Sans MT"/>
        <family val="2"/>
      </rPr>
      <t xml:space="preserve">" if the officiant is retired and holds </t>
    </r>
    <r>
      <rPr>
        <b/>
        <sz val="12"/>
        <rFont val="Gill Sans MT"/>
        <family val="2"/>
      </rPr>
      <t>Permission to Officiate</t>
    </r>
    <r>
      <rPr>
        <sz val="12"/>
        <rFont val="Gill Sans MT"/>
        <family val="2"/>
      </rPr>
      <t>, this changes the fees values automatically. 
If the priest is not retired then leave this as blank or select "</t>
    </r>
    <r>
      <rPr>
        <b/>
        <sz val="12"/>
        <rFont val="Gill Sans MT"/>
        <family val="2"/>
      </rPr>
      <t>No</t>
    </r>
    <r>
      <rPr>
        <sz val="12"/>
        <rFont val="Gill Sans MT"/>
        <family val="2"/>
      </rPr>
      <t>" in the dropdown.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</si>
</sst>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0.00;[Red]\(#,##0.00\)"/>
  </numFmts>
  <fonts count="38">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b/>
      <u/>
      <sz val="10"/>
      <name val="Calibri"/>
      <family val="2"/>
      <scheme val="minor"/>
    </font>
    <font>
      <sz val="10"/>
      <name val="Calibri"/>
      <family val="2"/>
      <scheme val="minor"/>
    </font>
    <font>
      <sz val="8"/>
      <name val="Calibri"/>
      <family val="2"/>
      <scheme val="minor"/>
    </font>
    <font>
      <sz val="10"/>
      <name val="Arial"/>
      <family val="2"/>
    </font>
    <font>
      <b/>
      <sz val="8"/>
      <name val="Calibri"/>
      <family val="2"/>
      <scheme val="minor"/>
    </font>
    <font>
      <sz val="8"/>
      <name val="Arial"/>
      <family val="2"/>
    </font>
    <font>
      <sz val="12"/>
      <name val="Gill Sans MT"/>
      <family val="2"/>
    </font>
    <font>
      <b/>
      <sz val="12"/>
      <name val="Gill Sans MT"/>
      <family val="2"/>
    </font>
    <font>
      <sz val="10"/>
      <name val="Gill Sans MT"/>
      <family val="2"/>
    </font>
    <font>
      <sz val="9"/>
      <color indexed="81"/>
      <name val="Tahoma"/>
      <family val="2"/>
    </font>
    <font>
      <b/>
      <sz val="9"/>
      <color indexed="81"/>
      <name val="Tahoma"/>
      <family val="2"/>
    </font>
    <font>
      <b/>
      <sz val="11"/>
      <name val="Gill Sans MT"/>
      <family val="2"/>
    </font>
    <font>
      <sz val="11"/>
      <name val="Gill Sans MT"/>
      <family val="2"/>
    </font>
    <font>
      <b/>
      <sz val="11"/>
      <color rgb="FFFF0000"/>
      <name val="Gill Sans MT"/>
      <family val="2"/>
    </font>
    <font>
      <b/>
      <sz val="11"/>
      <color theme="0" tint="-0.249977111117893"/>
      <name val="Gill Sans MT"/>
      <family val="2"/>
    </font>
    <font>
      <sz val="11"/>
      <color theme="1"/>
      <name val="Gill Sans MT"/>
      <family val="2"/>
    </font>
    <font>
      <b/>
      <sz val="10"/>
      <name val="Gill Sans MT"/>
      <family val="2"/>
    </font>
    <font>
      <b/>
      <sz val="9"/>
      <name val="Gill Sans MT"/>
      <family val="2"/>
    </font>
    <font>
      <u/>
      <sz val="12"/>
      <color theme="10"/>
      <name val="Gill Sans MT"/>
      <family val="2"/>
    </font>
    <font>
      <sz val="11"/>
      <color rgb="FF000000"/>
      <name val="Gill Sans MT"/>
      <family val="2"/>
    </font>
    <font>
      <sz val="11"/>
      <name val="Calibri"/>
      <family val="2"/>
      <scheme val="minor"/>
    </font>
    <font>
      <b/>
      <sz val="11"/>
      <color rgb="FF000000"/>
      <name val="Gill Sans MT"/>
      <family val="2"/>
    </font>
    <font>
      <u/>
      <sz val="11"/>
      <color theme="10"/>
      <name val="Gill Sans MT"/>
      <family val="2"/>
    </font>
    <font>
      <b/>
      <u/>
      <sz val="12"/>
      <name val="Gill Sans MT"/>
      <family val="2"/>
    </font>
    <font>
      <b/>
      <sz val="12"/>
      <color theme="0" tint="-0.249977111117893"/>
      <name val="Gill Sans MT"/>
      <family val="2"/>
    </font>
    <font>
      <b/>
      <u/>
      <sz val="16"/>
      <name val="Gill Sans MT"/>
      <family val="2"/>
    </font>
    <font>
      <b/>
      <sz val="5"/>
      <name val="Gill Sans MT"/>
      <family val="2"/>
    </font>
    <font>
      <u/>
      <sz val="13"/>
      <color theme="10"/>
      <name val="Gill Sans MT"/>
      <family val="2"/>
    </font>
    <font>
      <b/>
      <sz val="15"/>
      <name val="Gill Sans MT"/>
      <family val="2"/>
    </font>
    <font>
      <b/>
      <sz val="11.5"/>
      <name val="Gill Sans MT"/>
      <family val="2"/>
    </font>
    <font>
      <b/>
      <sz val="11"/>
      <color rgb="FF000000"/>
      <name val="Wingdings"/>
      <charset val="2"/>
    </font>
    <font>
      <b/>
      <sz val="11"/>
      <color rgb="FF000000"/>
      <name val="Gill Sans MT"/>
      <family val="2"/>
      <charset val="2"/>
    </font>
    <font>
      <sz val="10"/>
      <color rgb="FF000000"/>
      <name val="Gill Sans MT"/>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249977111117893"/>
        <bgColor indexed="64"/>
      </patternFill>
    </fill>
  </fills>
  <borders count="31">
    <border>
      <left/>
      <right/>
      <top/>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3" fillId="0" borderId="0"/>
    <xf numFmtId="43" fontId="8" fillId="0" borderId="0" applyFont="0" applyFill="0" applyBorder="0" applyAlignment="0" applyProtection="0"/>
    <xf numFmtId="0" fontId="2" fillId="0" borderId="0"/>
    <xf numFmtId="0" fontId="1" fillId="0" borderId="0"/>
  </cellStyleXfs>
  <cellXfs count="187">
    <xf numFmtId="0" fontId="0" fillId="0" borderId="0" xfId="0"/>
    <xf numFmtId="0" fontId="6" fillId="0" borderId="0" xfId="0" applyFont="1"/>
    <xf numFmtId="0" fontId="13" fillId="0" borderId="0" xfId="0" applyFont="1"/>
    <xf numFmtId="0" fontId="17" fillId="0" borderId="0" xfId="0" applyFont="1"/>
    <xf numFmtId="164" fontId="17" fillId="0" borderId="0" xfId="0" applyNumberFormat="1" applyFont="1" applyAlignment="1" applyProtection="1">
      <alignment wrapText="1"/>
      <protection locked="0"/>
    </xf>
    <xf numFmtId="0" fontId="17" fillId="0" borderId="0" xfId="0" applyFont="1" applyProtection="1">
      <protection locked="0"/>
    </xf>
    <xf numFmtId="0" fontId="17" fillId="0" borderId="0" xfId="0" applyFont="1" applyAlignment="1" applyProtection="1">
      <alignment wrapText="1"/>
      <protection locked="0"/>
    </xf>
    <xf numFmtId="0" fontId="17" fillId="0" borderId="0" xfId="0" applyFont="1" applyAlignment="1" applyProtection="1">
      <alignment horizontal="center"/>
      <protection locked="0"/>
    </xf>
    <xf numFmtId="43" fontId="17" fillId="0" borderId="0" xfId="3" applyFont="1" applyProtection="1">
      <protection locked="0"/>
    </xf>
    <xf numFmtId="43" fontId="20" fillId="0" borderId="10" xfId="3" applyFont="1" applyBorder="1" applyProtection="1">
      <protection locked="0"/>
    </xf>
    <xf numFmtId="43" fontId="16" fillId="0" borderId="12" xfId="3" applyFont="1" applyBorder="1" applyProtection="1">
      <protection locked="0"/>
    </xf>
    <xf numFmtId="43" fontId="16" fillId="0" borderId="11" xfId="3" applyFont="1" applyBorder="1" applyProtection="1">
      <protection locked="0"/>
    </xf>
    <xf numFmtId="0" fontId="21" fillId="0" borderId="11" xfId="0" applyFont="1" applyBorder="1"/>
    <xf numFmtId="0" fontId="22" fillId="0" borderId="9" xfId="0" applyFont="1" applyBorder="1" applyAlignment="1">
      <alignment horizontal="center" vertical="center" wrapText="1"/>
    </xf>
    <xf numFmtId="0" fontId="16" fillId="0" borderId="8" xfId="0" applyFont="1" applyBorder="1"/>
    <xf numFmtId="0" fontId="16" fillId="0" borderId="7" xfId="0" applyFont="1" applyBorder="1"/>
    <xf numFmtId="0" fontId="16" fillId="0" borderId="6" xfId="0" applyFont="1" applyBorder="1"/>
    <xf numFmtId="0" fontId="17" fillId="0" borderId="11" xfId="0" applyFont="1" applyBorder="1"/>
    <xf numFmtId="43" fontId="17" fillId="0" borderId="0" xfId="3" applyFont="1" applyProtection="1"/>
    <xf numFmtId="43" fontId="17" fillId="0" borderId="9" xfId="3" applyFont="1" applyBorder="1" applyProtection="1"/>
    <xf numFmtId="0" fontId="16" fillId="0" borderId="5" xfId="0" applyFont="1" applyBorder="1"/>
    <xf numFmtId="43" fontId="17" fillId="0" borderId="3" xfId="3" applyFont="1" applyBorder="1" applyProtection="1"/>
    <xf numFmtId="43" fontId="16" fillId="0" borderId="2" xfId="3" applyFont="1" applyBorder="1" applyProtection="1"/>
    <xf numFmtId="0" fontId="12" fillId="0" borderId="0" xfId="0" applyFont="1" applyAlignment="1">
      <alignment vertical="top"/>
    </xf>
    <xf numFmtId="0" fontId="12" fillId="0" borderId="0" xfId="0" applyFont="1" applyAlignment="1">
      <alignment horizontal="left" vertical="top"/>
    </xf>
    <xf numFmtId="0" fontId="13" fillId="0" borderId="0" xfId="0" applyFont="1" applyAlignment="1">
      <alignment horizontal="left" vertical="top"/>
    </xf>
    <xf numFmtId="0" fontId="12" fillId="0" borderId="20" xfId="0" applyFont="1" applyBorder="1" applyAlignment="1">
      <alignment horizontal="left" vertical="top"/>
    </xf>
    <xf numFmtId="0" fontId="11" fillId="0" borderId="20" xfId="0" applyFont="1" applyBorder="1" applyAlignment="1" applyProtection="1">
      <alignment horizontal="left" vertical="top"/>
      <protection locked="0"/>
    </xf>
    <xf numFmtId="0" fontId="12" fillId="0" borderId="21" xfId="0" applyFont="1" applyBorder="1" applyAlignment="1">
      <alignment horizontal="left" vertical="top"/>
    </xf>
    <xf numFmtId="0" fontId="11" fillId="0" borderId="19"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2" fillId="0" borderId="7" xfId="0" applyFont="1" applyBorder="1" applyAlignment="1">
      <alignment horizontal="left" vertical="top"/>
    </xf>
    <xf numFmtId="0" fontId="11" fillId="0" borderId="7" xfId="0" applyFont="1" applyBorder="1" applyAlignment="1">
      <alignment horizontal="left" vertical="top"/>
    </xf>
    <xf numFmtId="2" fontId="11" fillId="0" borderId="7" xfId="0" applyNumberFormat="1" applyFont="1" applyBorder="1" applyAlignment="1">
      <alignment horizontal="left" vertical="top"/>
    </xf>
    <xf numFmtId="2" fontId="23" fillId="0" borderId="7" xfId="1" applyNumberFormat="1" applyFont="1" applyBorder="1" applyAlignment="1" applyProtection="1">
      <alignment horizontal="left" vertical="top"/>
    </xf>
    <xf numFmtId="0" fontId="17" fillId="0" borderId="0" xfId="0" applyFont="1" applyAlignment="1">
      <alignment wrapText="1"/>
    </xf>
    <xf numFmtId="43" fontId="16" fillId="0" borderId="12" xfId="3" applyFont="1" applyBorder="1" applyProtection="1"/>
    <xf numFmtId="0" fontId="12" fillId="0" borderId="7" xfId="0" applyFont="1" applyBorder="1" applyAlignment="1">
      <alignment vertical="top"/>
    </xf>
    <xf numFmtId="0" fontId="13" fillId="0" borderId="7" xfId="0" applyFont="1" applyBorder="1" applyAlignment="1">
      <alignment horizontal="left" vertical="top"/>
    </xf>
    <xf numFmtId="0" fontId="24" fillId="0" borderId="0" xfId="0" applyFont="1" applyAlignment="1">
      <alignment horizontal="left" vertical="top"/>
    </xf>
    <xf numFmtId="0" fontId="24" fillId="0" borderId="0" xfId="0" applyFont="1" applyAlignment="1">
      <alignment horizontal="center" vertical="top"/>
    </xf>
    <xf numFmtId="0" fontId="25" fillId="0" borderId="0" xfId="0" applyFont="1"/>
    <xf numFmtId="0" fontId="24" fillId="0" borderId="10" xfId="0" applyFont="1" applyBorder="1" applyAlignment="1">
      <alignment horizontal="right" vertical="top"/>
    </xf>
    <xf numFmtId="0" fontId="24" fillId="0" borderId="0" xfId="0" applyFont="1" applyAlignment="1">
      <alignment horizontal="right" vertical="top"/>
    </xf>
    <xf numFmtId="0" fontId="24" fillId="0" borderId="9" xfId="0" applyFont="1" applyBorder="1" applyAlignment="1">
      <alignment horizontal="right" vertical="top"/>
    </xf>
    <xf numFmtId="0" fontId="24" fillId="4" borderId="0" xfId="0" applyFont="1" applyFill="1" applyAlignment="1">
      <alignment horizontal="left" vertical="top"/>
    </xf>
    <xf numFmtId="0" fontId="26" fillId="4" borderId="10" xfId="0" applyFont="1" applyFill="1" applyBorder="1" applyAlignment="1">
      <alignment horizontal="right" vertical="top"/>
    </xf>
    <xf numFmtId="0" fontId="26" fillId="4" borderId="9" xfId="0" applyFont="1" applyFill="1" applyBorder="1" applyAlignment="1">
      <alignment horizontal="right" vertical="top"/>
    </xf>
    <xf numFmtId="0" fontId="26" fillId="0" borderId="0" xfId="0" applyFont="1" applyAlignment="1">
      <alignment horizontal="right" vertical="top"/>
    </xf>
    <xf numFmtId="14" fontId="25" fillId="0" borderId="0" xfId="0" applyNumberFormat="1" applyFont="1"/>
    <xf numFmtId="0" fontId="25" fillId="0" borderId="1" xfId="0" applyFont="1" applyBorder="1"/>
    <xf numFmtId="0" fontId="24" fillId="0" borderId="9" xfId="0" applyFont="1" applyBorder="1" applyAlignment="1">
      <alignment horizontal="left" vertical="top"/>
    </xf>
    <xf numFmtId="0" fontId="24" fillId="0" borderId="4" xfId="0" applyFont="1" applyBorder="1" applyAlignment="1">
      <alignment horizontal="right" vertical="top"/>
    </xf>
    <xf numFmtId="0" fontId="7" fillId="3" borderId="0" xfId="0" applyFont="1" applyFill="1"/>
    <xf numFmtId="0" fontId="7" fillId="0" borderId="0" xfId="0" applyFont="1"/>
    <xf numFmtId="0" fontId="5" fillId="0" borderId="0" xfId="0" applyFont="1"/>
    <xf numFmtId="0" fontId="9" fillId="0" borderId="0" xfId="0" applyFont="1"/>
    <xf numFmtId="0" fontId="16" fillId="0" borderId="16" xfId="0" applyFont="1" applyBorder="1" applyAlignment="1">
      <alignment horizontal="center" vertical="center" wrapText="1"/>
    </xf>
    <xf numFmtId="0" fontId="16" fillId="0" borderId="14" xfId="0" applyFont="1" applyBorder="1" applyAlignment="1">
      <alignment horizontal="center" vertical="center" wrapText="1"/>
    </xf>
    <xf numFmtId="2" fontId="16" fillId="0" borderId="16"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13" fillId="0" borderId="0" xfId="0" applyFont="1" applyAlignment="1">
      <alignment horizontal="center" vertical="center"/>
    </xf>
    <xf numFmtId="43" fontId="16" fillId="0" borderId="11" xfId="3" applyFont="1" applyBorder="1" applyProtection="1"/>
    <xf numFmtId="1" fontId="13" fillId="0" borderId="0" xfId="0" applyNumberFormat="1" applyFont="1"/>
    <xf numFmtId="0" fontId="16" fillId="0" borderId="13" xfId="0" applyFont="1" applyBorder="1" applyAlignment="1">
      <alignment wrapText="1"/>
    </xf>
    <xf numFmtId="0" fontId="16" fillId="0" borderId="14" xfId="0" applyFont="1" applyBorder="1" applyAlignment="1">
      <alignment wrapText="1"/>
    </xf>
    <xf numFmtId="0" fontId="17" fillId="0" borderId="14" xfId="0" applyFont="1" applyBorder="1" applyAlignment="1">
      <alignment wrapText="1"/>
    </xf>
    <xf numFmtId="43" fontId="17" fillId="0" borderId="14" xfId="3" applyFont="1" applyBorder="1" applyAlignment="1" applyProtection="1">
      <alignment wrapText="1"/>
    </xf>
    <xf numFmtId="43" fontId="16" fillId="0" borderId="18" xfId="3" applyFont="1" applyBorder="1" applyAlignment="1" applyProtection="1">
      <alignment wrapText="1"/>
    </xf>
    <xf numFmtId="43" fontId="16" fillId="0" borderId="16" xfId="3" applyFont="1" applyBorder="1" applyAlignment="1" applyProtection="1">
      <alignment wrapText="1"/>
    </xf>
    <xf numFmtId="43" fontId="16" fillId="0" borderId="15" xfId="3" applyFont="1" applyBorder="1" applyAlignment="1" applyProtection="1">
      <alignment wrapText="1"/>
    </xf>
    <xf numFmtId="0" fontId="11" fillId="0" borderId="0" xfId="0" applyFont="1"/>
    <xf numFmtId="2" fontId="11" fillId="0" borderId="0" xfId="0" applyNumberFormat="1" applyFont="1"/>
    <xf numFmtId="2" fontId="12" fillId="0" borderId="0" xfId="0" applyNumberFormat="1" applyFont="1"/>
    <xf numFmtId="0" fontId="11" fillId="2" borderId="0" xfId="0" applyFont="1" applyFill="1" applyAlignment="1">
      <alignment vertical="center"/>
    </xf>
    <xf numFmtId="0" fontId="13" fillId="0" borderId="0" xfId="0" applyFont="1" applyAlignment="1">
      <alignment vertical="center"/>
    </xf>
    <xf numFmtId="2" fontId="23" fillId="0" borderId="0" xfId="1" applyNumberFormat="1" applyFont="1" applyBorder="1" applyAlignment="1" applyProtection="1">
      <alignment vertical="center"/>
    </xf>
    <xf numFmtId="2" fontId="23" fillId="0" borderId="7" xfId="1" applyNumberFormat="1" applyFont="1" applyBorder="1" applyAlignment="1" applyProtection="1">
      <alignment vertical="center"/>
    </xf>
    <xf numFmtId="0" fontId="11" fillId="5" borderId="0" xfId="0" applyFont="1" applyFill="1" applyAlignment="1">
      <alignment horizontal="left" vertical="center" indent="1"/>
    </xf>
    <xf numFmtId="0" fontId="12" fillId="5" borderId="0" xfId="0" applyFont="1" applyFill="1" applyAlignment="1">
      <alignment horizontal="left" vertical="center" indent="1"/>
    </xf>
    <xf numFmtId="0" fontId="12" fillId="5" borderId="0" xfId="0" applyFont="1" applyFill="1" applyAlignment="1">
      <alignment vertical="center"/>
    </xf>
    <xf numFmtId="0" fontId="11" fillId="5" borderId="0" xfId="0" applyFont="1" applyFill="1" applyAlignment="1">
      <alignment vertical="center"/>
    </xf>
    <xf numFmtId="0" fontId="13" fillId="2" borderId="0" xfId="0" applyFont="1" applyFill="1"/>
    <xf numFmtId="2" fontId="23" fillId="2" borderId="0" xfId="1" applyNumberFormat="1" applyFont="1" applyFill="1" applyBorder="1" applyAlignment="1" applyProtection="1">
      <alignment vertical="center"/>
    </xf>
    <xf numFmtId="0" fontId="11" fillId="2" borderId="0" xfId="0" applyFont="1" applyFill="1" applyAlignment="1">
      <alignment horizontal="left" vertical="center" indent="1"/>
    </xf>
    <xf numFmtId="0" fontId="12" fillId="2" borderId="0" xfId="0" applyFont="1" applyFill="1" applyAlignment="1">
      <alignment vertical="center" wrapText="1"/>
    </xf>
    <xf numFmtId="0" fontId="11" fillId="2" borderId="0" xfId="0" applyFont="1" applyFill="1" applyAlignment="1">
      <alignment vertical="center" wrapText="1"/>
    </xf>
    <xf numFmtId="0" fontId="12" fillId="2" borderId="0" xfId="0" applyFont="1" applyFill="1" applyAlignment="1">
      <alignment vertical="center"/>
    </xf>
    <xf numFmtId="0" fontId="11" fillId="2" borderId="0" xfId="0" applyFont="1" applyFill="1" applyAlignment="1">
      <alignment horizontal="left" vertical="center"/>
    </xf>
    <xf numFmtId="0" fontId="11" fillId="0" borderId="0" xfId="0" applyFont="1" applyAlignment="1">
      <alignment horizontal="left" vertical="top"/>
    </xf>
    <xf numFmtId="2" fontId="11" fillId="0" borderId="0" xfId="0" applyNumberFormat="1" applyFont="1" applyAlignment="1">
      <alignment vertical="top"/>
    </xf>
    <xf numFmtId="43" fontId="17" fillId="0" borderId="0" xfId="3" applyFont="1" applyBorder="1" applyProtection="1"/>
    <xf numFmtId="0" fontId="16" fillId="0" borderId="11" xfId="0" applyFont="1" applyBorder="1"/>
    <xf numFmtId="43" fontId="17" fillId="0" borderId="10" xfId="3" applyFont="1" applyBorder="1" applyProtection="1"/>
    <xf numFmtId="43" fontId="16" fillId="0" borderId="10" xfId="3" applyFont="1" applyBorder="1" applyProtection="1"/>
    <xf numFmtId="43" fontId="17" fillId="0" borderId="15" xfId="3" applyFont="1" applyBorder="1" applyAlignment="1" applyProtection="1">
      <alignment horizontal="center"/>
    </xf>
    <xf numFmtId="43" fontId="17" fillId="0" borderId="16" xfId="3" applyFont="1" applyBorder="1" applyAlignment="1" applyProtection="1">
      <alignment horizontal="center"/>
    </xf>
    <xf numFmtId="43" fontId="17" fillId="0" borderId="14" xfId="3" applyFont="1" applyBorder="1" applyAlignment="1" applyProtection="1">
      <alignment horizontal="center"/>
    </xf>
    <xf numFmtId="43" fontId="16" fillId="0" borderId="16" xfId="3" applyFont="1" applyBorder="1" applyAlignment="1" applyProtection="1">
      <alignment horizont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3" xfId="0" applyFont="1" applyBorder="1" applyAlignment="1">
      <alignment horizontal="left"/>
    </xf>
    <xf numFmtId="0" fontId="16" fillId="0" borderId="9" xfId="0" applyFont="1" applyBorder="1" applyAlignment="1">
      <alignment horizontal="left" vertical="center" wrapText="1"/>
    </xf>
    <xf numFmtId="0" fontId="11" fillId="0" borderId="0" xfId="0" applyFont="1" applyAlignment="1">
      <alignment vertical="top"/>
    </xf>
    <xf numFmtId="0" fontId="24" fillId="0" borderId="0" xfId="0" applyFont="1" applyAlignment="1">
      <alignment horizontal="left" vertical="top" wrapText="1"/>
    </xf>
    <xf numFmtId="0" fontId="27" fillId="0" borderId="0" xfId="1" applyFont="1" applyAlignment="1" applyProtection="1">
      <alignment vertical="center" wrapText="1"/>
    </xf>
    <xf numFmtId="14" fontId="17" fillId="0" borderId="9" xfId="0" applyNumberFormat="1" applyFont="1" applyBorder="1" applyProtection="1">
      <protection locked="0"/>
    </xf>
    <xf numFmtId="14" fontId="17" fillId="0" borderId="9" xfId="0" applyNumberFormat="1" applyFont="1" applyBorder="1" applyAlignment="1" applyProtection="1">
      <alignment horizontal="center"/>
      <protection locked="0"/>
    </xf>
    <xf numFmtId="0" fontId="31" fillId="0" borderId="0" xfId="0" applyFont="1" applyAlignment="1">
      <alignment horizontal="center" vertical="center" wrapText="1"/>
    </xf>
    <xf numFmtId="0" fontId="12" fillId="2" borderId="0" xfId="0" applyFont="1" applyFill="1" applyAlignment="1">
      <alignment vertical="top"/>
    </xf>
    <xf numFmtId="0" fontId="24" fillId="0" borderId="11" xfId="0" applyFont="1" applyBorder="1" applyAlignment="1">
      <alignment horizontal="right" vertical="top"/>
    </xf>
    <xf numFmtId="0" fontId="26" fillId="4" borderId="11" xfId="0" applyFont="1" applyFill="1" applyBorder="1" applyAlignment="1">
      <alignment horizontal="right" vertical="top"/>
    </xf>
    <xf numFmtId="0" fontId="24" fillId="0" borderId="6" xfId="0" applyFont="1" applyBorder="1" applyAlignment="1">
      <alignment horizontal="right" vertical="top"/>
    </xf>
    <xf numFmtId="0" fontId="24" fillId="0" borderId="8" xfId="0" applyFont="1" applyBorder="1" applyAlignment="1">
      <alignment horizontal="right" vertical="top"/>
    </xf>
    <xf numFmtId="0" fontId="24" fillId="0" borderId="2" xfId="0" applyFont="1" applyBorder="1" applyAlignment="1">
      <alignment horizontal="right" vertical="top"/>
    </xf>
    <xf numFmtId="43" fontId="20" fillId="0" borderId="10" xfId="3" applyFont="1" applyBorder="1" applyAlignment="1" applyProtection="1">
      <alignment wrapText="1"/>
    </xf>
    <xf numFmtId="0" fontId="16" fillId="0" borderId="4" xfId="0" applyFont="1" applyBorder="1" applyAlignment="1">
      <alignment vertical="center"/>
    </xf>
    <xf numFmtId="0" fontId="16" fillId="0" borderId="10" xfId="0" applyFont="1" applyBorder="1" applyAlignment="1">
      <alignment vertical="center"/>
    </xf>
    <xf numFmtId="0" fontId="16" fillId="0" borderId="22" xfId="0" applyFont="1" applyBorder="1" applyAlignment="1">
      <alignment vertical="center"/>
    </xf>
    <xf numFmtId="0" fontId="16" fillId="0" borderId="13" xfId="0" applyFont="1" applyBorder="1" applyAlignment="1">
      <alignment horizontal="center" vertical="center" wrapText="1"/>
    </xf>
    <xf numFmtId="0" fontId="18" fillId="0" borderId="10" xfId="0" applyFont="1" applyBorder="1" applyAlignment="1">
      <alignment vertical="center"/>
    </xf>
    <xf numFmtId="2" fontId="16" fillId="0" borderId="15" xfId="0" applyNumberFormat="1" applyFont="1" applyBorder="1" applyAlignment="1">
      <alignment horizontal="center" vertical="center" wrapText="1"/>
    </xf>
    <xf numFmtId="0" fontId="24" fillId="0" borderId="3" xfId="0" applyFont="1" applyBorder="1" applyAlignment="1">
      <alignment horizontal="right" vertical="top"/>
    </xf>
    <xf numFmtId="0" fontId="24" fillId="0" borderId="5" xfId="0" applyFont="1" applyBorder="1" applyAlignment="1">
      <alignment horizontal="right" vertical="top"/>
    </xf>
    <xf numFmtId="0" fontId="26" fillId="4" borderId="0" xfId="0" applyFont="1" applyFill="1" applyAlignment="1">
      <alignment horizontal="right" vertical="top"/>
    </xf>
    <xf numFmtId="0" fontId="24" fillId="0" borderId="22" xfId="0" applyFont="1" applyBorder="1" applyAlignment="1">
      <alignment horizontal="right" vertical="top"/>
    </xf>
    <xf numFmtId="0" fontId="24" fillId="0" borderId="7" xfId="0" applyFont="1" applyBorder="1" applyAlignment="1">
      <alignment horizontal="right" vertical="top"/>
    </xf>
    <xf numFmtId="0" fontId="33" fillId="0" borderId="7" xfId="0" applyFont="1" applyBorder="1" applyAlignment="1">
      <alignment horizontal="left" vertical="center" wrapText="1"/>
    </xf>
    <xf numFmtId="0" fontId="24" fillId="0" borderId="0" xfId="0" applyFont="1" applyAlignment="1">
      <alignment vertical="center" wrapText="1"/>
    </xf>
    <xf numFmtId="0" fontId="11" fillId="0" borderId="25" xfId="0" applyFont="1" applyBorder="1"/>
    <xf numFmtId="0" fontId="17" fillId="0" borderId="25" xfId="0" applyFont="1" applyBorder="1"/>
    <xf numFmtId="0" fontId="17" fillId="0" borderId="26" xfId="0" applyFont="1" applyBorder="1"/>
    <xf numFmtId="2" fontId="17" fillId="0" borderId="23" xfId="0" applyNumberFormat="1" applyFont="1" applyBorder="1" applyAlignment="1">
      <alignment vertical="center"/>
    </xf>
    <xf numFmtId="0" fontId="11" fillId="0" borderId="28" xfId="0" applyFont="1" applyBorder="1"/>
    <xf numFmtId="0" fontId="11" fillId="0" borderId="23" xfId="0" applyFont="1" applyBorder="1"/>
    <xf numFmtId="0" fontId="17" fillId="0" borderId="23" xfId="0" applyFont="1" applyBorder="1" applyAlignment="1">
      <alignment vertical="center" wrapText="1"/>
    </xf>
    <xf numFmtId="0" fontId="17" fillId="0" borderId="28" xfId="0" applyFont="1" applyBorder="1" applyAlignment="1">
      <alignment vertical="center" wrapText="1"/>
    </xf>
    <xf numFmtId="0" fontId="11" fillId="0" borderId="29" xfId="0" applyFont="1" applyBorder="1"/>
    <xf numFmtId="0" fontId="17" fillId="0" borderId="29" xfId="0" applyFont="1" applyBorder="1" applyAlignment="1">
      <alignment vertical="center" wrapText="1"/>
    </xf>
    <xf numFmtId="0" fontId="17" fillId="0" borderId="30" xfId="0" applyFont="1" applyBorder="1" applyAlignment="1">
      <alignment vertical="center" wrapText="1"/>
    </xf>
    <xf numFmtId="2" fontId="17" fillId="0" borderId="25" xfId="0" applyNumberFormat="1" applyFont="1" applyBorder="1" applyAlignment="1">
      <alignment wrapText="1"/>
    </xf>
    <xf numFmtId="2" fontId="17" fillId="0" borderId="26" xfId="0" applyNumberFormat="1" applyFont="1" applyBorder="1" applyAlignment="1">
      <alignment wrapText="1"/>
    </xf>
    <xf numFmtId="15" fontId="17" fillId="0" borderId="23" xfId="0" applyNumberFormat="1" applyFont="1" applyBorder="1" applyAlignment="1">
      <alignment vertical="center"/>
    </xf>
    <xf numFmtId="15" fontId="17" fillId="0" borderId="28" xfId="0" applyNumberFormat="1" applyFont="1" applyBorder="1" applyAlignment="1">
      <alignment vertical="center"/>
    </xf>
    <xf numFmtId="0" fontId="17" fillId="0" borderId="23" xfId="0" applyFont="1" applyBorder="1" applyAlignment="1">
      <alignment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30" xfId="0" applyFont="1" applyBorder="1" applyAlignment="1">
      <alignment vertical="center"/>
    </xf>
    <xf numFmtId="2" fontId="16" fillId="0" borderId="13" xfId="0" applyNumberFormat="1" applyFont="1" applyBorder="1" applyAlignment="1">
      <alignment horizontal="center" vertical="center" wrapText="1"/>
    </xf>
    <xf numFmtId="43" fontId="16" fillId="0" borderId="22" xfId="3" applyFont="1" applyBorder="1" applyProtection="1"/>
    <xf numFmtId="43" fontId="16" fillId="0" borderId="4" xfId="3" applyFont="1" applyBorder="1" applyProtection="1">
      <protection locked="0"/>
    </xf>
    <xf numFmtId="43" fontId="16" fillId="0" borderId="10" xfId="3" applyFont="1" applyBorder="1" applyProtection="1">
      <protection locked="0"/>
    </xf>
    <xf numFmtId="43" fontId="16" fillId="0" borderId="22" xfId="3" applyFont="1" applyBorder="1" applyProtection="1">
      <protection locked="0"/>
    </xf>
    <xf numFmtId="43" fontId="17" fillId="0" borderId="4" xfId="3" applyFont="1" applyBorder="1" applyProtection="1"/>
    <xf numFmtId="15" fontId="17" fillId="6" borderId="27" xfId="0" applyNumberFormat="1" applyFont="1" applyFill="1" applyBorder="1" applyAlignment="1" applyProtection="1">
      <alignment vertical="center"/>
      <protection locked="0"/>
    </xf>
    <xf numFmtId="0" fontId="17" fillId="6" borderId="27" xfId="0" applyFont="1" applyFill="1" applyBorder="1" applyAlignment="1" applyProtection="1">
      <alignment vertical="center"/>
      <protection locked="0"/>
    </xf>
    <xf numFmtId="0" fontId="17" fillId="6" borderId="24" xfId="0" applyFont="1" applyFill="1" applyBorder="1" applyProtection="1">
      <protection locked="0"/>
    </xf>
    <xf numFmtId="2" fontId="17" fillId="6" borderId="27" xfId="0" applyNumberFormat="1" applyFont="1" applyFill="1" applyBorder="1" applyAlignment="1" applyProtection="1">
      <alignment vertical="center"/>
      <protection locked="0"/>
    </xf>
    <xf numFmtId="0" fontId="17" fillId="6" borderId="6" xfId="0" applyFont="1" applyFill="1" applyBorder="1" applyProtection="1">
      <protection locked="0"/>
    </xf>
    <xf numFmtId="2" fontId="17" fillId="0" borderId="24" xfId="0" applyNumberFormat="1" applyFont="1" applyBorder="1"/>
    <xf numFmtId="0" fontId="36" fillId="4" borderId="0" xfId="0" applyFont="1" applyFill="1" applyAlignment="1">
      <alignment horizontal="left" vertical="top" wrapText="1" indent="1"/>
    </xf>
    <xf numFmtId="0" fontId="36" fillId="4" borderId="0" xfId="0" applyFont="1" applyFill="1" applyAlignment="1">
      <alignment horizontal="left" vertical="top" wrapText="1"/>
    </xf>
    <xf numFmtId="0" fontId="37" fillId="4" borderId="9" xfId="0" applyFont="1" applyFill="1" applyBorder="1" applyAlignment="1">
      <alignment vertical="top" wrapText="1"/>
    </xf>
    <xf numFmtId="0" fontId="37" fillId="4" borderId="0" xfId="0" applyFont="1" applyFill="1" applyAlignment="1">
      <alignment vertical="top" wrapText="1"/>
    </xf>
    <xf numFmtId="0" fontId="37" fillId="4" borderId="11" xfId="0" applyFont="1" applyFill="1" applyBorder="1" applyAlignment="1">
      <alignment vertical="top" wrapText="1"/>
    </xf>
    <xf numFmtId="0" fontId="8" fillId="0" borderId="0" xfId="0" applyFont="1"/>
    <xf numFmtId="0" fontId="30" fillId="2" borderId="0" xfId="0" applyFont="1" applyFill="1" applyAlignment="1">
      <alignment horizontal="left" vertical="center"/>
    </xf>
    <xf numFmtId="0" fontId="11" fillId="2" borderId="0" xfId="0" applyFont="1" applyFill="1" applyAlignment="1">
      <alignment horizontal="left" vertical="center" wrapText="1"/>
    </xf>
    <xf numFmtId="0" fontId="11" fillId="2" borderId="0" xfId="0" applyFont="1" applyFill="1" applyAlignment="1">
      <alignment horizontal="center" vertical="top" wrapText="1"/>
    </xf>
    <xf numFmtId="0" fontId="34" fillId="2" borderId="0" xfId="0" applyFont="1" applyFill="1" applyAlignment="1">
      <alignment horizontal="center" vertical="center" wrapText="1"/>
    </xf>
    <xf numFmtId="43" fontId="16" fillId="0" borderId="0" xfId="3" applyFont="1" applyBorder="1" applyAlignment="1" applyProtection="1">
      <alignment horizontal="center" vertical="center" wrapText="1"/>
    </xf>
    <xf numFmtId="0" fontId="16" fillId="0" borderId="0" xfId="0" applyFont="1" applyAlignment="1">
      <alignment horizontal="center" vertical="center"/>
    </xf>
    <xf numFmtId="165" fontId="16" fillId="0" borderId="0" xfId="0" applyNumberFormat="1" applyFont="1" applyAlignment="1">
      <alignment horizontal="left" vertical="center" wrapText="1"/>
    </xf>
    <xf numFmtId="165" fontId="16" fillId="0" borderId="0" xfId="0" applyNumberFormat="1" applyFont="1" applyAlignment="1">
      <alignment horizontal="left" wrapText="1"/>
    </xf>
    <xf numFmtId="2" fontId="17" fillId="0" borderId="0" xfId="0" applyNumberFormat="1" applyFont="1" applyAlignment="1">
      <alignment horizontal="center" wrapText="1"/>
    </xf>
    <xf numFmtId="2" fontId="23" fillId="0" borderId="0" xfId="1" applyNumberFormat="1" applyFont="1" applyFill="1" applyBorder="1" applyAlignment="1" applyProtection="1">
      <alignment horizontal="center" vertical="center"/>
    </xf>
    <xf numFmtId="2" fontId="32" fillId="0" borderId="7" xfId="1" applyNumberFormat="1" applyFont="1" applyFill="1" applyBorder="1" applyAlignment="1" applyProtection="1">
      <alignment horizontal="center" vertical="center"/>
    </xf>
    <xf numFmtId="2" fontId="12" fillId="0" borderId="0" xfId="0" applyNumberFormat="1" applyFont="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2" fillId="0" borderId="0" xfId="0" applyFont="1" applyAlignment="1">
      <alignment horizontal="center" vertical="center"/>
    </xf>
    <xf numFmtId="0" fontId="11" fillId="0" borderId="0" xfId="0" applyFont="1" applyAlignment="1">
      <alignment horizontal="left" vertical="top"/>
    </xf>
    <xf numFmtId="2" fontId="11" fillId="0" borderId="0" xfId="0" applyNumberFormat="1" applyFont="1" applyAlignment="1">
      <alignment horizontal="center" vertical="top"/>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cellXfs>
  <cellStyles count="6">
    <cellStyle name="Comma" xfId="3" builtinId="3"/>
    <cellStyle name="Hyperlink" xfId="1" builtinId="8"/>
    <cellStyle name="Normal" xfId="0" builtinId="0"/>
    <cellStyle name="Normal 2" xfId="2" xr:uid="{00000000-0005-0000-0000-000002000000}"/>
    <cellStyle name="Normal 3" xfId="4" xr:uid="{7841D59D-3DB5-42FD-8E0F-6FA4F13192A2}"/>
    <cellStyle name="Normal 4" xfId="5" xr:uid="{9CC84968-B1FF-4C04-B266-E33BE123FC56}"/>
  </cellStyles>
  <dxfs count="3">
    <dxf>
      <fill>
        <patternFill>
          <bgColor theme="9"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8377B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ccounts@salisbury.anglican.org?subject=Parochial%20Fee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accounts@salisbury.anglican.org?subject=Parochial%20Fee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accounts@salisbury.anglican.org?subject=Parochial%20Fe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hurchofengland.org/resources/clergy-resources/life-events-parochial-fees-and-guidanc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zoomScaleNormal="100" zoomScaleSheetLayoutView="100" workbookViewId="0">
      <selection sqref="A1:B2"/>
    </sheetView>
  </sheetViews>
  <sheetFormatPr defaultColWidth="0" defaultRowHeight="15"/>
  <cols>
    <col min="1" max="1" width="31.5703125" style="2" customWidth="1"/>
    <col min="2" max="2" width="62" style="2" customWidth="1"/>
    <col min="3" max="3" width="23.85546875" style="2" customWidth="1"/>
    <col min="4" max="4" width="24" style="2" customWidth="1"/>
    <col min="5" max="13" width="9.28515625" style="2" hidden="1" customWidth="1"/>
    <col min="14" max="16384" width="9.140625" style="2" hidden="1"/>
  </cols>
  <sheetData>
    <row r="1" spans="1:4" s="75" customFormat="1" ht="19.5">
      <c r="A1" s="166" t="s">
        <v>820</v>
      </c>
      <c r="B1" s="166"/>
      <c r="C1" s="87"/>
      <c r="D1" s="87"/>
    </row>
    <row r="2" spans="1:4" s="75" customFormat="1" ht="19.5">
      <c r="A2" s="166"/>
      <c r="B2" s="166"/>
      <c r="C2" s="87"/>
      <c r="D2" s="87"/>
    </row>
    <row r="3" spans="1:4" s="75" customFormat="1">
      <c r="A3" s="167" t="s">
        <v>808</v>
      </c>
      <c r="B3" s="167"/>
      <c r="C3" s="167"/>
      <c r="D3" s="167"/>
    </row>
    <row r="4" spans="1:4" s="75" customFormat="1">
      <c r="A4" s="167"/>
      <c r="B4" s="167"/>
      <c r="C4" s="167"/>
      <c r="D4" s="167"/>
    </row>
    <row r="5" spans="1:4" s="75" customFormat="1">
      <c r="A5" s="167"/>
      <c r="B5" s="167"/>
      <c r="C5" s="167"/>
      <c r="D5" s="167"/>
    </row>
    <row r="6" spans="1:4" s="75" customFormat="1" ht="19.5">
      <c r="A6" s="80" t="s">
        <v>824</v>
      </c>
      <c r="B6" s="80" t="s">
        <v>825</v>
      </c>
      <c r="C6" s="81"/>
      <c r="D6" s="81"/>
    </row>
    <row r="7" spans="1:4" s="75" customFormat="1" ht="19.5">
      <c r="A7" s="85" t="s">
        <v>814</v>
      </c>
      <c r="B7" s="86" t="s">
        <v>813</v>
      </c>
      <c r="C7" s="86"/>
      <c r="D7" s="86"/>
    </row>
    <row r="8" spans="1:4" s="75" customFormat="1" ht="19.5">
      <c r="A8" s="87" t="s">
        <v>795</v>
      </c>
      <c r="B8" s="167" t="s">
        <v>797</v>
      </c>
      <c r="C8" s="167"/>
      <c r="D8" s="167"/>
    </row>
    <row r="9" spans="1:4" s="75" customFormat="1" ht="19.5">
      <c r="A9" s="87" t="s">
        <v>794</v>
      </c>
      <c r="B9" s="167" t="s">
        <v>797</v>
      </c>
      <c r="C9" s="167"/>
      <c r="D9" s="167"/>
    </row>
    <row r="10" spans="1:4" s="75" customFormat="1" ht="19.5">
      <c r="A10" s="87" t="s">
        <v>723</v>
      </c>
      <c r="B10" s="167" t="s">
        <v>797</v>
      </c>
      <c r="C10" s="167"/>
      <c r="D10" s="167"/>
    </row>
    <row r="11" spans="1:4" s="75" customFormat="1" ht="19.5">
      <c r="A11" s="87" t="s">
        <v>715</v>
      </c>
      <c r="B11" s="167" t="s">
        <v>797</v>
      </c>
      <c r="C11" s="167"/>
      <c r="D11" s="167"/>
    </row>
    <row r="12" spans="1:4" s="75" customFormat="1" ht="19.5">
      <c r="A12" s="87" t="s">
        <v>789</v>
      </c>
      <c r="B12" s="167" t="s">
        <v>798</v>
      </c>
      <c r="C12" s="167"/>
      <c r="D12" s="167"/>
    </row>
    <row r="13" spans="1:4" s="75" customFormat="1" ht="57.75" customHeight="1">
      <c r="A13" s="87" t="s">
        <v>786</v>
      </c>
      <c r="B13" s="167" t="s">
        <v>1074</v>
      </c>
      <c r="C13" s="167"/>
      <c r="D13" s="167"/>
    </row>
    <row r="14" spans="1:4" s="75" customFormat="1" ht="19.5">
      <c r="A14" s="87" t="s">
        <v>714</v>
      </c>
      <c r="B14" s="167" t="s">
        <v>799</v>
      </c>
      <c r="C14" s="167"/>
      <c r="D14" s="167"/>
    </row>
    <row r="15" spans="1:4" s="75" customFormat="1" ht="19.5">
      <c r="A15" s="87" t="s">
        <v>713</v>
      </c>
      <c r="B15" s="167" t="s">
        <v>800</v>
      </c>
      <c r="C15" s="167"/>
      <c r="D15" s="167"/>
    </row>
    <row r="16" spans="1:4" s="75" customFormat="1" ht="37.5" customHeight="1">
      <c r="A16" s="109" t="s">
        <v>817</v>
      </c>
      <c r="B16" s="167" t="s">
        <v>849</v>
      </c>
      <c r="C16" s="167"/>
      <c r="D16" s="167"/>
    </row>
    <row r="17" spans="1:4" s="75" customFormat="1" ht="19.5">
      <c r="A17" s="87" t="s">
        <v>818</v>
      </c>
      <c r="B17" s="167" t="s">
        <v>797</v>
      </c>
      <c r="C17" s="167"/>
      <c r="D17" s="167"/>
    </row>
    <row r="18" spans="1:4" s="75" customFormat="1" ht="19.5">
      <c r="A18" s="85" t="s">
        <v>822</v>
      </c>
      <c r="B18" s="167" t="s">
        <v>802</v>
      </c>
      <c r="C18" s="167"/>
      <c r="D18" s="167"/>
    </row>
    <row r="19" spans="1:4" s="75" customFormat="1" ht="19.5">
      <c r="A19" s="87" t="s">
        <v>2</v>
      </c>
      <c r="B19" s="167" t="s">
        <v>803</v>
      </c>
      <c r="C19" s="167"/>
      <c r="D19" s="167"/>
    </row>
    <row r="20" spans="1:4" s="75" customFormat="1" ht="19.5">
      <c r="A20" s="87" t="s">
        <v>6</v>
      </c>
      <c r="B20" s="167" t="s">
        <v>801</v>
      </c>
      <c r="C20" s="167"/>
      <c r="D20" s="167"/>
    </row>
    <row r="21" spans="1:4" s="75" customFormat="1" ht="19.5">
      <c r="A21" s="87" t="s">
        <v>735</v>
      </c>
      <c r="B21" s="167" t="s">
        <v>797</v>
      </c>
      <c r="C21" s="167"/>
      <c r="D21" s="167"/>
    </row>
    <row r="22" spans="1:4" s="75" customFormat="1" ht="19.5">
      <c r="A22" s="87" t="s">
        <v>736</v>
      </c>
      <c r="B22" s="167" t="s">
        <v>823</v>
      </c>
      <c r="C22" s="167"/>
      <c r="D22" s="167"/>
    </row>
    <row r="23" spans="1:4" s="75" customFormat="1" ht="19.5">
      <c r="A23" s="87" t="s">
        <v>661</v>
      </c>
      <c r="B23" s="167" t="s">
        <v>804</v>
      </c>
      <c r="C23" s="167"/>
      <c r="D23" s="167"/>
    </row>
    <row r="24" spans="1:4" s="75" customFormat="1" ht="48" customHeight="1">
      <c r="A24" s="109" t="s">
        <v>660</v>
      </c>
      <c r="B24" s="167" t="s">
        <v>1075</v>
      </c>
      <c r="C24" s="167"/>
      <c r="D24" s="167"/>
    </row>
    <row r="25" spans="1:4" s="75" customFormat="1" ht="19.5">
      <c r="A25" s="87" t="s">
        <v>12</v>
      </c>
      <c r="B25" s="167" t="s">
        <v>804</v>
      </c>
      <c r="C25" s="167"/>
      <c r="D25" s="167"/>
    </row>
    <row r="26" spans="1:4" s="75" customFormat="1" ht="19.5">
      <c r="A26" s="87" t="s">
        <v>13</v>
      </c>
      <c r="B26" s="167" t="s">
        <v>804</v>
      </c>
      <c r="C26" s="167"/>
      <c r="D26" s="167"/>
    </row>
    <row r="27" spans="1:4" s="75" customFormat="1" ht="19.5">
      <c r="A27" s="87" t="s">
        <v>14</v>
      </c>
      <c r="B27" s="167" t="s">
        <v>804</v>
      </c>
      <c r="C27" s="167"/>
      <c r="D27" s="167"/>
    </row>
    <row r="28" spans="1:4" s="75" customFormat="1" ht="19.5">
      <c r="A28" s="87" t="s">
        <v>3</v>
      </c>
      <c r="B28" s="167" t="s">
        <v>816</v>
      </c>
      <c r="C28" s="167"/>
      <c r="D28" s="167"/>
    </row>
    <row r="29" spans="1:4" s="75" customFormat="1" ht="19.5">
      <c r="A29" s="87" t="s">
        <v>15</v>
      </c>
      <c r="B29" s="167" t="s">
        <v>805</v>
      </c>
      <c r="C29" s="167"/>
      <c r="D29" s="167"/>
    </row>
    <row r="30" spans="1:4" s="75" customFormat="1" ht="19.5">
      <c r="A30" s="87" t="s">
        <v>4</v>
      </c>
      <c r="B30" s="167" t="s">
        <v>806</v>
      </c>
      <c r="C30" s="167"/>
      <c r="D30" s="167"/>
    </row>
    <row r="31" spans="1:4" s="75" customFormat="1" ht="19.5">
      <c r="A31" s="87" t="s">
        <v>5</v>
      </c>
      <c r="B31" s="167" t="s">
        <v>807</v>
      </c>
      <c r="C31" s="167"/>
      <c r="D31" s="167"/>
    </row>
    <row r="32" spans="1:4" s="75" customFormat="1" ht="19.5">
      <c r="A32" s="87"/>
      <c r="B32" s="88"/>
      <c r="C32" s="88"/>
      <c r="D32" s="88"/>
    </row>
    <row r="33" spans="1:5" s="75" customFormat="1" ht="19.5">
      <c r="A33" s="80" t="s">
        <v>824</v>
      </c>
      <c r="B33" s="80" t="s">
        <v>831</v>
      </c>
      <c r="C33" s="78"/>
      <c r="D33" s="79"/>
    </row>
    <row r="34" spans="1:5" s="75" customFormat="1" ht="19.5">
      <c r="A34" s="84"/>
      <c r="B34" s="167" t="s">
        <v>833</v>
      </c>
      <c r="C34" s="167"/>
      <c r="D34" s="167"/>
    </row>
    <row r="35" spans="1:5" s="75" customFormat="1" ht="19.5">
      <c r="A35" s="84"/>
      <c r="B35" s="167"/>
      <c r="C35" s="167"/>
      <c r="D35" s="167"/>
    </row>
    <row r="36" spans="1:5" s="75" customFormat="1" ht="19.5">
      <c r="A36" s="80" t="s">
        <v>824</v>
      </c>
      <c r="B36" s="80" t="s">
        <v>829</v>
      </c>
      <c r="C36" s="78"/>
      <c r="D36" s="79"/>
    </row>
    <row r="37" spans="1:5" s="75" customFormat="1" ht="19.5">
      <c r="A37" s="84"/>
      <c r="B37" s="167" t="s">
        <v>830</v>
      </c>
      <c r="C37" s="167"/>
      <c r="D37" s="167"/>
    </row>
    <row r="38" spans="1:5" s="75" customFormat="1" ht="19.5">
      <c r="A38" s="84"/>
      <c r="B38" s="167"/>
      <c r="C38" s="167"/>
      <c r="D38" s="167"/>
    </row>
    <row r="39" spans="1:5" s="75" customFormat="1" ht="19.5">
      <c r="A39" s="80" t="s">
        <v>24</v>
      </c>
      <c r="B39" s="78"/>
      <c r="C39" s="81"/>
      <c r="D39" s="81"/>
    </row>
    <row r="40" spans="1:5" s="75" customFormat="1" ht="19.5">
      <c r="A40" s="168" t="s">
        <v>821</v>
      </c>
      <c r="B40" s="83" t="s">
        <v>18</v>
      </c>
      <c r="C40" s="74" t="s">
        <v>811</v>
      </c>
      <c r="D40" s="84" t="s">
        <v>20</v>
      </c>
    </row>
    <row r="41" spans="1:5" s="75" customFormat="1" ht="19.5">
      <c r="A41" s="168"/>
      <c r="B41" s="74"/>
      <c r="C41" s="74" t="s">
        <v>809</v>
      </c>
      <c r="D41" s="84" t="s">
        <v>21</v>
      </c>
    </row>
    <row r="42" spans="1:5" s="75" customFormat="1" ht="19.5">
      <c r="A42" s="168"/>
      <c r="B42" s="74" t="s">
        <v>19</v>
      </c>
      <c r="C42" s="74" t="s">
        <v>810</v>
      </c>
      <c r="D42" s="84" t="s">
        <v>22</v>
      </c>
    </row>
    <row r="43" spans="1:5" s="75" customFormat="1" ht="19.5">
      <c r="A43" s="168"/>
      <c r="B43" s="74" t="s">
        <v>850</v>
      </c>
      <c r="C43" s="74"/>
      <c r="D43" s="74"/>
    </row>
    <row r="44" spans="1:5" s="75" customFormat="1" ht="19.5">
      <c r="A44" s="168"/>
      <c r="B44" s="74" t="s">
        <v>851</v>
      </c>
      <c r="C44" s="74" t="s">
        <v>812</v>
      </c>
      <c r="D44" s="84" t="s">
        <v>20</v>
      </c>
    </row>
    <row r="45" spans="1:5" s="75" customFormat="1" ht="19.5">
      <c r="A45" s="168"/>
      <c r="B45" s="74" t="s">
        <v>852</v>
      </c>
      <c r="C45" s="74"/>
      <c r="D45" s="74"/>
    </row>
    <row r="46" spans="1:5" s="75" customFormat="1" ht="19.5">
      <c r="A46" s="168"/>
      <c r="B46" s="74" t="s">
        <v>853</v>
      </c>
      <c r="C46" s="169" t="s">
        <v>855</v>
      </c>
      <c r="D46" s="169"/>
    </row>
    <row r="47" spans="1:5" s="75" customFormat="1" ht="19.5">
      <c r="A47" s="168"/>
      <c r="B47" s="74" t="s">
        <v>760</v>
      </c>
      <c r="C47" s="169"/>
      <c r="D47" s="169"/>
      <c r="E47" s="76"/>
    </row>
    <row r="48" spans="1:5" s="75" customFormat="1" ht="19.5">
      <c r="A48" s="84"/>
      <c r="B48" s="74" t="s">
        <v>854</v>
      </c>
      <c r="C48" s="169"/>
      <c r="D48" s="169"/>
      <c r="E48" s="77"/>
    </row>
    <row r="49" spans="1:4" s="75" customFormat="1" ht="19.5">
      <c r="A49" s="80" t="s">
        <v>25</v>
      </c>
      <c r="B49" s="81"/>
      <c r="C49" s="81"/>
      <c r="D49" s="81"/>
    </row>
    <row r="50" spans="1:4">
      <c r="A50" s="167" t="s">
        <v>815</v>
      </c>
      <c r="B50" s="167"/>
      <c r="C50" s="167"/>
      <c r="D50" s="167"/>
    </row>
    <row r="51" spans="1:4">
      <c r="A51" s="167"/>
      <c r="B51" s="167"/>
      <c r="C51" s="167"/>
      <c r="D51" s="167"/>
    </row>
    <row r="52" spans="1:4">
      <c r="A52" s="167"/>
      <c r="B52" s="167"/>
      <c r="C52" s="167"/>
      <c r="D52" s="167"/>
    </row>
    <row r="53" spans="1:4">
      <c r="A53" s="82"/>
      <c r="B53" s="82"/>
      <c r="C53" s="82"/>
      <c r="D53" s="82"/>
    </row>
  </sheetData>
  <sheetProtection algorithmName="SHA-512" hashValue="S/xmwrWwe2ubPhPC6//Pg+jGAkA1gvRxko/PhXuWuiIUcv7MTSMvFmS+6KdCa1HAMoS2pQbo9u0o0Pydh8MVpw==" saltValue="QyHW5JmUTlwJ1lNWlkksMw==" spinCount="100000" sheet="1" objects="1" scenarios="1"/>
  <mergeCells count="31">
    <mergeCell ref="B34:D35"/>
    <mergeCell ref="B13:D13"/>
    <mergeCell ref="B14:D14"/>
    <mergeCell ref="B9:D9"/>
    <mergeCell ref="B8:D8"/>
    <mergeCell ref="B10:D10"/>
    <mergeCell ref="B11:D11"/>
    <mergeCell ref="B12:D12"/>
    <mergeCell ref="B23:D23"/>
    <mergeCell ref="B24:D24"/>
    <mergeCell ref="B15:D15"/>
    <mergeCell ref="B16:D16"/>
    <mergeCell ref="B17:D17"/>
    <mergeCell ref="B18:D18"/>
    <mergeCell ref="B19:D19"/>
    <mergeCell ref="A1:B2"/>
    <mergeCell ref="A3:D5"/>
    <mergeCell ref="A50:D52"/>
    <mergeCell ref="A40:A47"/>
    <mergeCell ref="B37:D38"/>
    <mergeCell ref="C46:D48"/>
    <mergeCell ref="B30:D30"/>
    <mergeCell ref="B31:D31"/>
    <mergeCell ref="B25:D25"/>
    <mergeCell ref="B26:D26"/>
    <mergeCell ref="B27:D27"/>
    <mergeCell ref="B28:D28"/>
    <mergeCell ref="B29:D29"/>
    <mergeCell ref="B20:D20"/>
    <mergeCell ref="B21:D21"/>
    <mergeCell ref="B22:D22"/>
  </mergeCells>
  <hyperlinks>
    <hyperlink ref="B40" r:id="rId1" xr:uid="{EB531B46-7327-4677-B912-9AFBC1BB7830}"/>
  </hyperlinks>
  <pageMargins left="0.23622047244094491" right="0.23622047244094491" top="0.74803149606299213" bottom="0.74803149606299213" header="0.31496062992125984" footer="0.31496062992125984"/>
  <pageSetup paperSize="9" scale="6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0"/>
  <sheetViews>
    <sheetView tabSelected="1" view="pageBreakPreview" zoomScaleNormal="100" zoomScaleSheetLayoutView="100" workbookViewId="0">
      <selection activeCell="C22" sqref="C22"/>
    </sheetView>
  </sheetViews>
  <sheetFormatPr defaultColWidth="9.28515625" defaultRowHeight="19.5" zeroHeight="1"/>
  <cols>
    <col min="1" max="1" width="17.28515625" style="71" customWidth="1"/>
    <col min="2" max="2" width="44.28515625" style="71" customWidth="1"/>
    <col min="3" max="3" width="25.42578125" style="71" customWidth="1"/>
    <col min="4" max="4" width="22.85546875" style="71" customWidth="1"/>
    <col min="5" max="5" width="24.140625" style="71" customWidth="1"/>
    <col min="6" max="6" width="22.140625" style="71" customWidth="1"/>
    <col min="7" max="7" width="15.5703125" style="71" customWidth="1"/>
    <col min="8" max="8" width="10.140625" style="72" customWidth="1"/>
    <col min="9" max="9" width="14" style="71" customWidth="1"/>
    <col min="10" max="10" width="10.140625" style="72" customWidth="1"/>
    <col min="11" max="11" width="11.7109375" style="73" customWidth="1"/>
    <col min="12" max="14" width="11.42578125" style="72" customWidth="1"/>
    <col min="15" max="15" width="11.42578125" style="73" customWidth="1"/>
    <col min="16" max="16" width="11.42578125" style="72" customWidth="1"/>
    <col min="17" max="24" width="9.28515625" style="2" customWidth="1"/>
    <col min="25" max="25" width="2.28515625" style="2" customWidth="1"/>
    <col min="26" max="16384" width="9.28515625" style="2"/>
  </cols>
  <sheetData>
    <row r="1" spans="1:17" ht="26.25" customHeight="1">
      <c r="A1" s="116" t="s">
        <v>795</v>
      </c>
      <c r="B1" s="156" t="s">
        <v>746</v>
      </c>
      <c r="C1" s="129"/>
      <c r="D1" s="130"/>
      <c r="E1" s="131"/>
      <c r="F1" s="116" t="s">
        <v>789</v>
      </c>
      <c r="G1" s="159" t="str">
        <f>B3&amp;"-"&amp;B4</f>
        <v>-</v>
      </c>
      <c r="H1" s="140"/>
      <c r="I1" s="140"/>
      <c r="J1" s="140"/>
      <c r="K1" s="141"/>
      <c r="L1" s="174" t="s">
        <v>793</v>
      </c>
      <c r="M1" s="174"/>
      <c r="N1" s="174"/>
      <c r="O1" s="174"/>
      <c r="P1" s="174"/>
    </row>
    <row r="2" spans="1:17" ht="26.25" customHeight="1">
      <c r="A2" s="117" t="s">
        <v>794</v>
      </c>
      <c r="B2" s="157" t="s">
        <v>753</v>
      </c>
      <c r="C2" s="132"/>
      <c r="D2" s="132"/>
      <c r="E2" s="133"/>
      <c r="F2" s="120" t="s">
        <v>786</v>
      </c>
      <c r="G2" s="154"/>
      <c r="H2" s="142"/>
      <c r="I2" s="142"/>
      <c r="J2" s="142"/>
      <c r="K2" s="143"/>
      <c r="L2" s="175" t="s">
        <v>18</v>
      </c>
      <c r="M2" s="175"/>
      <c r="N2" s="175"/>
      <c r="O2" s="175"/>
      <c r="P2" s="175"/>
    </row>
    <row r="3" spans="1:17" ht="26.25" customHeight="1">
      <c r="A3" s="117" t="s">
        <v>723</v>
      </c>
      <c r="B3" s="155"/>
      <c r="C3" s="134"/>
      <c r="D3" s="135"/>
      <c r="E3" s="136"/>
      <c r="F3" s="117" t="s">
        <v>714</v>
      </c>
      <c r="G3" s="155"/>
      <c r="H3" s="144"/>
      <c r="I3" s="144"/>
      <c r="J3" s="144"/>
      <c r="K3" s="145"/>
      <c r="L3" s="177" t="s">
        <v>841</v>
      </c>
      <c r="M3" s="177"/>
      <c r="N3" s="177"/>
      <c r="O3" s="177"/>
      <c r="P3" s="177"/>
    </row>
    <row r="4" spans="1:17" ht="26.25" customHeight="1">
      <c r="A4" s="118" t="s">
        <v>715</v>
      </c>
      <c r="B4" s="158"/>
      <c r="C4" s="137"/>
      <c r="D4" s="138"/>
      <c r="E4" s="139"/>
      <c r="F4" s="118" t="s">
        <v>713</v>
      </c>
      <c r="G4" s="155"/>
      <c r="H4" s="146"/>
      <c r="I4" s="146"/>
      <c r="J4" s="146"/>
      <c r="K4" s="147"/>
      <c r="L4" s="176" t="str">
        <f>HYPERLINK("https://www.salisbury.anglican.org/resources-library/parishes/finance","Finance")</f>
        <v>Finance</v>
      </c>
      <c r="M4" s="176"/>
      <c r="N4" s="176"/>
      <c r="O4" s="176"/>
      <c r="P4" s="176"/>
    </row>
    <row r="5" spans="1:17" s="61" customFormat="1" ht="51.75">
      <c r="A5" s="57" t="s">
        <v>663</v>
      </c>
      <c r="B5" s="57" t="s">
        <v>819</v>
      </c>
      <c r="C5" s="58" t="s">
        <v>787</v>
      </c>
      <c r="D5" s="57" t="s">
        <v>2</v>
      </c>
      <c r="E5" s="57" t="s">
        <v>6</v>
      </c>
      <c r="F5" s="57" t="s">
        <v>735</v>
      </c>
      <c r="G5" s="119" t="s">
        <v>736</v>
      </c>
      <c r="H5" s="59" t="s">
        <v>838</v>
      </c>
      <c r="I5" s="59" t="s">
        <v>660</v>
      </c>
      <c r="J5" s="59" t="s">
        <v>12</v>
      </c>
      <c r="K5" s="60" t="s">
        <v>13</v>
      </c>
      <c r="L5" s="121" t="s">
        <v>14</v>
      </c>
      <c r="M5" s="59" t="s">
        <v>3</v>
      </c>
      <c r="N5" s="148" t="s">
        <v>15</v>
      </c>
      <c r="O5" s="59" t="s">
        <v>4</v>
      </c>
      <c r="P5" s="121" t="s">
        <v>5</v>
      </c>
    </row>
    <row r="6" spans="1:17" ht="17.25">
      <c r="A6" s="107"/>
      <c r="B6" s="4"/>
      <c r="C6" s="4"/>
      <c r="D6" s="5"/>
      <c r="E6" s="5"/>
      <c r="F6" s="5"/>
      <c r="G6" s="6"/>
      <c r="H6" s="93">
        <f t="shared" ref="H6:H35" si="0">IF(A6="",0,(IF(ISNA(VLOOKUP($G6,amount,3,0)),0,VLOOKUP($G6,amount,3,0))))</f>
        <v>0</v>
      </c>
      <c r="I6" s="9"/>
      <c r="J6" s="115">
        <f t="shared" ref="J6:J35" si="1">IF(AND($G$2&lt;&gt;"Yes",$I6&lt;&gt;"Yes"),0,IF(AND($G$2&lt;&gt;"Yes",$I6="YES"),IF(ISNA(VLOOKUP($G6,amount,8,0)),0,VLOOKUP($G6,amount,8,0)),IF(AND($G$2="Yes",$I6&lt;&gt;"YES"),0,IF(ISNA(VLOOKUP($G6,amount,13,0)),0,VLOOKUP($G6,amount,13,0)))))</f>
        <v>0</v>
      </c>
      <c r="K6" s="36">
        <f t="shared" ref="K6:K35" si="2">IF(A6="",0,
IF(AND($G$2&lt;&gt;"Yes",$I6&lt;&gt;"Yes"),IF(ISNA(VLOOKUP($G6,amount,4,0)),0,VLOOKUP($G6,amount,4,0)),IF(AND($G$2&lt;&gt;"Yes",$I6="YES"),IF(ISNA(VLOOKUP($G6,amount,6,0)),0,VLOOKUP($G6,amount,6,0)),IF(AND($G$2="Yes",$I6&lt;&gt;"YES"),IF(ISNA(VLOOKUP($G6,amount,9,0)),0,VLOOKUP($G6,amount,9,0)),IF(ISNA(VLOOKUP($G6,amount,11,0)),0,VLOOKUP($G6,amount,11,0))))))</f>
        <v>0</v>
      </c>
      <c r="L6" s="18">
        <f t="shared" ref="L6:L35" si="3">IF(A6="",0,
IF(AND($G$2&lt;&gt;"Yes",$I6&lt;&gt;"Yes"),IF(ISNA(VLOOKUP($G6,amount,5,0)),0,VLOOKUP($G6,amount,5,0)),IF(AND($G$2&lt;&gt;"Yes",$I6="YES"),IF(ISNA(VLOOKUP($G6,amount,7,0)),0,VLOOKUP($G6,amount,7,0)),IF(AND($G$2="Yes",$I6&lt;&gt;"YES"),IF(ISNA(VLOOKUP($G6,amount,10,0)),0,VLOOKUP($G6,amount,10,0)),IF(ISNA(VLOOKUP($G6,amount,12,0)),0,VLOOKUP($G6,amount,12,0))))))</f>
        <v>0</v>
      </c>
      <c r="M6" s="8"/>
      <c r="N6" s="8"/>
      <c r="O6" s="94">
        <f>J6+L6+M6+K6</f>
        <v>0</v>
      </c>
      <c r="P6" s="62">
        <f t="shared" ref="P6:P7" si="4">O6-N6-K6-J6</f>
        <v>0</v>
      </c>
      <c r="Q6" s="63"/>
    </row>
    <row r="7" spans="1:17" ht="17.25">
      <c r="A7" s="107"/>
      <c r="B7" s="4"/>
      <c r="C7" s="4"/>
      <c r="D7" s="5"/>
      <c r="E7" s="5"/>
      <c r="F7" s="5"/>
      <c r="G7" s="6"/>
      <c r="H7" s="93">
        <f t="shared" si="0"/>
        <v>0</v>
      </c>
      <c r="I7" s="9"/>
      <c r="J7" s="115">
        <f t="shared" si="1"/>
        <v>0</v>
      </c>
      <c r="K7" s="36">
        <f t="shared" si="2"/>
        <v>0</v>
      </c>
      <c r="L7" s="18">
        <f t="shared" si="3"/>
        <v>0</v>
      </c>
      <c r="M7" s="8"/>
      <c r="N7" s="8"/>
      <c r="O7" s="94">
        <f>J7+L7+M7+K7</f>
        <v>0</v>
      </c>
      <c r="P7" s="62">
        <f t="shared" si="4"/>
        <v>0</v>
      </c>
      <c r="Q7" s="63"/>
    </row>
    <row r="8" spans="1:17" ht="17.25">
      <c r="A8" s="107"/>
      <c r="B8" s="4"/>
      <c r="C8" s="4"/>
      <c r="D8" s="5"/>
      <c r="E8" s="5"/>
      <c r="F8" s="5"/>
      <c r="G8" s="6"/>
      <c r="H8" s="93">
        <f t="shared" si="0"/>
        <v>0</v>
      </c>
      <c r="I8" s="9"/>
      <c r="J8" s="115">
        <f t="shared" si="1"/>
        <v>0</v>
      </c>
      <c r="K8" s="36">
        <f t="shared" si="2"/>
        <v>0</v>
      </c>
      <c r="L8" s="18">
        <f t="shared" si="3"/>
        <v>0</v>
      </c>
      <c r="M8" s="8"/>
      <c r="N8" s="8"/>
      <c r="O8" s="94">
        <f t="shared" ref="O8:O35" si="5">J8+L8+M8+K8</f>
        <v>0</v>
      </c>
      <c r="P8" s="62">
        <f>O8-N8-K8-J8</f>
        <v>0</v>
      </c>
      <c r="Q8" s="63"/>
    </row>
    <row r="9" spans="1:17" ht="17.25">
      <c r="A9" s="107"/>
      <c r="B9" s="4"/>
      <c r="C9" s="4"/>
      <c r="D9" s="5"/>
      <c r="E9" s="5"/>
      <c r="F9" s="5"/>
      <c r="G9" s="6"/>
      <c r="H9" s="93">
        <f t="shared" si="0"/>
        <v>0</v>
      </c>
      <c r="I9" s="9"/>
      <c r="J9" s="115">
        <f t="shared" si="1"/>
        <v>0</v>
      </c>
      <c r="K9" s="36">
        <f t="shared" si="2"/>
        <v>0</v>
      </c>
      <c r="L9" s="18">
        <f t="shared" si="3"/>
        <v>0</v>
      </c>
      <c r="M9" s="8"/>
      <c r="N9" s="8"/>
      <c r="O9" s="94">
        <f t="shared" si="5"/>
        <v>0</v>
      </c>
      <c r="P9" s="62">
        <f t="shared" ref="P9:P35" si="6">O9-N9-K9-J9</f>
        <v>0</v>
      </c>
      <c r="Q9" s="63"/>
    </row>
    <row r="10" spans="1:17" ht="17.25">
      <c r="A10" s="107"/>
      <c r="B10" s="4"/>
      <c r="C10" s="4"/>
      <c r="D10" s="5"/>
      <c r="E10" s="5"/>
      <c r="F10" s="5"/>
      <c r="G10" s="6"/>
      <c r="H10" s="93">
        <f t="shared" si="0"/>
        <v>0</v>
      </c>
      <c r="I10" s="9"/>
      <c r="J10" s="115">
        <f t="shared" si="1"/>
        <v>0</v>
      </c>
      <c r="K10" s="36">
        <f t="shared" si="2"/>
        <v>0</v>
      </c>
      <c r="L10" s="18">
        <f t="shared" si="3"/>
        <v>0</v>
      </c>
      <c r="M10" s="8"/>
      <c r="N10" s="8"/>
      <c r="O10" s="94">
        <f t="shared" si="5"/>
        <v>0</v>
      </c>
      <c r="P10" s="62">
        <f t="shared" si="6"/>
        <v>0</v>
      </c>
      <c r="Q10" s="63"/>
    </row>
    <row r="11" spans="1:17" ht="17.25">
      <c r="A11" s="107"/>
      <c r="B11" s="4"/>
      <c r="C11" s="4"/>
      <c r="D11" s="5"/>
      <c r="E11" s="5"/>
      <c r="F11" s="5"/>
      <c r="G11" s="6"/>
      <c r="H11" s="93">
        <f t="shared" si="0"/>
        <v>0</v>
      </c>
      <c r="I11" s="9"/>
      <c r="J11" s="115">
        <f t="shared" si="1"/>
        <v>0</v>
      </c>
      <c r="K11" s="36">
        <f t="shared" si="2"/>
        <v>0</v>
      </c>
      <c r="L11" s="18">
        <f t="shared" si="3"/>
        <v>0</v>
      </c>
      <c r="M11" s="8"/>
      <c r="N11" s="8"/>
      <c r="O11" s="94">
        <f t="shared" si="5"/>
        <v>0</v>
      </c>
      <c r="P11" s="62">
        <f t="shared" si="6"/>
        <v>0</v>
      </c>
      <c r="Q11" s="63"/>
    </row>
    <row r="12" spans="1:17" ht="17.25">
      <c r="A12" s="107"/>
      <c r="B12" s="4"/>
      <c r="C12" s="4"/>
      <c r="D12" s="5"/>
      <c r="E12" s="5"/>
      <c r="F12" s="5"/>
      <c r="G12" s="6"/>
      <c r="H12" s="93">
        <f t="shared" si="0"/>
        <v>0</v>
      </c>
      <c r="I12" s="9"/>
      <c r="J12" s="115">
        <f t="shared" si="1"/>
        <v>0</v>
      </c>
      <c r="K12" s="36">
        <f t="shared" si="2"/>
        <v>0</v>
      </c>
      <c r="L12" s="18">
        <f t="shared" si="3"/>
        <v>0</v>
      </c>
      <c r="M12" s="8"/>
      <c r="N12" s="8"/>
      <c r="O12" s="94">
        <f t="shared" si="5"/>
        <v>0</v>
      </c>
      <c r="P12" s="62">
        <f t="shared" si="6"/>
        <v>0</v>
      </c>
      <c r="Q12" s="63"/>
    </row>
    <row r="13" spans="1:17" ht="17.25">
      <c r="A13" s="107"/>
      <c r="B13" s="4"/>
      <c r="C13" s="4"/>
      <c r="D13" s="5"/>
      <c r="E13" s="5"/>
      <c r="F13" s="5"/>
      <c r="G13" s="6"/>
      <c r="H13" s="93">
        <f t="shared" si="0"/>
        <v>0</v>
      </c>
      <c r="I13" s="9"/>
      <c r="J13" s="115">
        <f t="shared" si="1"/>
        <v>0</v>
      </c>
      <c r="K13" s="36">
        <f t="shared" si="2"/>
        <v>0</v>
      </c>
      <c r="L13" s="18">
        <f t="shared" si="3"/>
        <v>0</v>
      </c>
      <c r="M13" s="8"/>
      <c r="N13" s="8"/>
      <c r="O13" s="94">
        <f t="shared" si="5"/>
        <v>0</v>
      </c>
      <c r="P13" s="62">
        <f t="shared" si="6"/>
        <v>0</v>
      </c>
      <c r="Q13" s="63"/>
    </row>
    <row r="14" spans="1:17" ht="17.25">
      <c r="A14" s="107"/>
      <c r="B14" s="4"/>
      <c r="C14" s="4"/>
      <c r="D14" s="5"/>
      <c r="E14" s="5"/>
      <c r="F14" s="5"/>
      <c r="G14" s="6"/>
      <c r="H14" s="93">
        <f t="shared" si="0"/>
        <v>0</v>
      </c>
      <c r="I14" s="9"/>
      <c r="J14" s="115">
        <f t="shared" si="1"/>
        <v>0</v>
      </c>
      <c r="K14" s="36">
        <f t="shared" si="2"/>
        <v>0</v>
      </c>
      <c r="L14" s="18">
        <f t="shared" si="3"/>
        <v>0</v>
      </c>
      <c r="M14" s="8"/>
      <c r="N14" s="8"/>
      <c r="O14" s="94">
        <f t="shared" si="5"/>
        <v>0</v>
      </c>
      <c r="P14" s="62">
        <f t="shared" si="6"/>
        <v>0</v>
      </c>
      <c r="Q14" s="63"/>
    </row>
    <row r="15" spans="1:17" ht="17.25">
      <c r="A15" s="107"/>
      <c r="B15" s="4"/>
      <c r="C15" s="4"/>
      <c r="D15" s="5"/>
      <c r="E15" s="5"/>
      <c r="F15" s="5"/>
      <c r="G15" s="6"/>
      <c r="H15" s="93">
        <f t="shared" si="0"/>
        <v>0</v>
      </c>
      <c r="I15" s="9"/>
      <c r="J15" s="115">
        <f t="shared" si="1"/>
        <v>0</v>
      </c>
      <c r="K15" s="36">
        <f t="shared" si="2"/>
        <v>0</v>
      </c>
      <c r="L15" s="18">
        <f t="shared" si="3"/>
        <v>0</v>
      </c>
      <c r="M15" s="8"/>
      <c r="N15" s="8"/>
      <c r="O15" s="94">
        <f t="shared" si="5"/>
        <v>0</v>
      </c>
      <c r="P15" s="62">
        <f t="shared" si="6"/>
        <v>0</v>
      </c>
      <c r="Q15" s="63"/>
    </row>
    <row r="16" spans="1:17" ht="17.25">
      <c r="A16" s="107"/>
      <c r="B16" s="4"/>
      <c r="C16" s="4"/>
      <c r="D16" s="5"/>
      <c r="E16" s="5"/>
      <c r="F16" s="5"/>
      <c r="G16" s="6"/>
      <c r="H16" s="93">
        <f t="shared" si="0"/>
        <v>0</v>
      </c>
      <c r="I16" s="9"/>
      <c r="J16" s="115">
        <f t="shared" si="1"/>
        <v>0</v>
      </c>
      <c r="K16" s="36">
        <f t="shared" si="2"/>
        <v>0</v>
      </c>
      <c r="L16" s="18">
        <f t="shared" si="3"/>
        <v>0</v>
      </c>
      <c r="M16" s="8"/>
      <c r="N16" s="8"/>
      <c r="O16" s="94">
        <f t="shared" si="5"/>
        <v>0</v>
      </c>
      <c r="P16" s="62">
        <f t="shared" si="6"/>
        <v>0</v>
      </c>
      <c r="Q16" s="63"/>
    </row>
    <row r="17" spans="1:17" ht="17.25">
      <c r="A17" s="107"/>
      <c r="B17" s="4"/>
      <c r="C17" s="4"/>
      <c r="D17" s="5"/>
      <c r="E17" s="5"/>
      <c r="F17" s="5"/>
      <c r="G17" s="6"/>
      <c r="H17" s="93">
        <f t="shared" si="0"/>
        <v>0</v>
      </c>
      <c r="I17" s="9"/>
      <c r="J17" s="115">
        <f t="shared" si="1"/>
        <v>0</v>
      </c>
      <c r="K17" s="36">
        <f t="shared" si="2"/>
        <v>0</v>
      </c>
      <c r="L17" s="18">
        <f t="shared" si="3"/>
        <v>0</v>
      </c>
      <c r="M17" s="8"/>
      <c r="N17" s="8"/>
      <c r="O17" s="94">
        <f t="shared" si="5"/>
        <v>0</v>
      </c>
      <c r="P17" s="62">
        <f t="shared" si="6"/>
        <v>0</v>
      </c>
      <c r="Q17" s="63"/>
    </row>
    <row r="18" spans="1:17" ht="17.25">
      <c r="A18" s="107"/>
      <c r="B18" s="4"/>
      <c r="C18" s="4"/>
      <c r="D18" s="5"/>
      <c r="E18" s="5"/>
      <c r="F18" s="5"/>
      <c r="G18" s="6"/>
      <c r="H18" s="93">
        <f t="shared" si="0"/>
        <v>0</v>
      </c>
      <c r="I18" s="9"/>
      <c r="J18" s="115">
        <f t="shared" si="1"/>
        <v>0</v>
      </c>
      <c r="K18" s="36">
        <f t="shared" si="2"/>
        <v>0</v>
      </c>
      <c r="L18" s="18">
        <f t="shared" si="3"/>
        <v>0</v>
      </c>
      <c r="M18" s="8"/>
      <c r="N18" s="8"/>
      <c r="O18" s="94">
        <f t="shared" si="5"/>
        <v>0</v>
      </c>
      <c r="P18" s="62">
        <f t="shared" si="6"/>
        <v>0</v>
      </c>
      <c r="Q18" s="63"/>
    </row>
    <row r="19" spans="1:17" ht="17.25">
      <c r="A19" s="107"/>
      <c r="B19" s="4"/>
      <c r="C19" s="4"/>
      <c r="D19" s="5"/>
      <c r="E19" s="5"/>
      <c r="F19" s="5"/>
      <c r="G19" s="6"/>
      <c r="H19" s="93">
        <f t="shared" si="0"/>
        <v>0</v>
      </c>
      <c r="I19" s="9"/>
      <c r="J19" s="115">
        <f t="shared" si="1"/>
        <v>0</v>
      </c>
      <c r="K19" s="36">
        <f t="shared" si="2"/>
        <v>0</v>
      </c>
      <c r="L19" s="18">
        <f t="shared" si="3"/>
        <v>0</v>
      </c>
      <c r="M19" s="8"/>
      <c r="N19" s="8"/>
      <c r="O19" s="94">
        <f t="shared" si="5"/>
        <v>0</v>
      </c>
      <c r="P19" s="62">
        <f t="shared" si="6"/>
        <v>0</v>
      </c>
      <c r="Q19" s="63"/>
    </row>
    <row r="20" spans="1:17" ht="17.25">
      <c r="A20" s="107"/>
      <c r="B20" s="4"/>
      <c r="C20" s="4"/>
      <c r="D20" s="5"/>
      <c r="E20" s="5"/>
      <c r="F20" s="5"/>
      <c r="G20" s="6"/>
      <c r="H20" s="93">
        <f t="shared" si="0"/>
        <v>0</v>
      </c>
      <c r="I20" s="9"/>
      <c r="J20" s="115">
        <f t="shared" si="1"/>
        <v>0</v>
      </c>
      <c r="K20" s="36">
        <f t="shared" si="2"/>
        <v>0</v>
      </c>
      <c r="L20" s="18">
        <f t="shared" si="3"/>
        <v>0</v>
      </c>
      <c r="M20" s="8"/>
      <c r="N20" s="8"/>
      <c r="O20" s="94">
        <f t="shared" si="5"/>
        <v>0</v>
      </c>
      <c r="P20" s="62">
        <f t="shared" si="6"/>
        <v>0</v>
      </c>
      <c r="Q20" s="63"/>
    </row>
    <row r="21" spans="1:17" ht="17.25">
      <c r="A21" s="107"/>
      <c r="B21" s="4"/>
      <c r="C21" s="4"/>
      <c r="D21" s="5"/>
      <c r="E21" s="5"/>
      <c r="F21" s="5"/>
      <c r="G21" s="6"/>
      <c r="H21" s="93">
        <f t="shared" si="0"/>
        <v>0</v>
      </c>
      <c r="I21" s="9"/>
      <c r="J21" s="115">
        <f t="shared" si="1"/>
        <v>0</v>
      </c>
      <c r="K21" s="36">
        <f t="shared" si="2"/>
        <v>0</v>
      </c>
      <c r="L21" s="18">
        <f t="shared" si="3"/>
        <v>0</v>
      </c>
      <c r="M21" s="8"/>
      <c r="N21" s="8"/>
      <c r="O21" s="94">
        <f t="shared" si="5"/>
        <v>0</v>
      </c>
      <c r="P21" s="62">
        <f t="shared" si="6"/>
        <v>0</v>
      </c>
      <c r="Q21" s="63"/>
    </row>
    <row r="22" spans="1:17" ht="17.25">
      <c r="A22" s="107"/>
      <c r="B22" s="4"/>
      <c r="C22" s="4"/>
      <c r="D22" s="5"/>
      <c r="E22" s="5"/>
      <c r="F22" s="5"/>
      <c r="G22" s="6"/>
      <c r="H22" s="93">
        <f t="shared" si="0"/>
        <v>0</v>
      </c>
      <c r="I22" s="9"/>
      <c r="J22" s="115">
        <f t="shared" si="1"/>
        <v>0</v>
      </c>
      <c r="K22" s="36">
        <f t="shared" si="2"/>
        <v>0</v>
      </c>
      <c r="L22" s="18">
        <f t="shared" si="3"/>
        <v>0</v>
      </c>
      <c r="M22" s="8"/>
      <c r="N22" s="8"/>
      <c r="O22" s="94">
        <f t="shared" si="5"/>
        <v>0</v>
      </c>
      <c r="P22" s="62">
        <f t="shared" si="6"/>
        <v>0</v>
      </c>
      <c r="Q22" s="63"/>
    </row>
    <row r="23" spans="1:17" ht="17.25">
      <c r="A23" s="107"/>
      <c r="B23" s="4"/>
      <c r="C23" s="4"/>
      <c r="D23" s="5"/>
      <c r="E23" s="5"/>
      <c r="F23" s="5"/>
      <c r="G23" s="6"/>
      <c r="H23" s="93">
        <f t="shared" si="0"/>
        <v>0</v>
      </c>
      <c r="I23" s="9"/>
      <c r="J23" s="115">
        <f t="shared" si="1"/>
        <v>0</v>
      </c>
      <c r="K23" s="36">
        <f t="shared" si="2"/>
        <v>0</v>
      </c>
      <c r="L23" s="18">
        <f t="shared" si="3"/>
        <v>0</v>
      </c>
      <c r="M23" s="8"/>
      <c r="N23" s="8"/>
      <c r="O23" s="94">
        <f t="shared" si="5"/>
        <v>0</v>
      </c>
      <c r="P23" s="62">
        <f t="shared" si="6"/>
        <v>0</v>
      </c>
      <c r="Q23" s="63"/>
    </row>
    <row r="24" spans="1:17" ht="17.25">
      <c r="A24" s="107"/>
      <c r="B24" s="4"/>
      <c r="C24" s="4"/>
      <c r="D24" s="5"/>
      <c r="E24" s="5"/>
      <c r="F24" s="5"/>
      <c r="G24" s="6"/>
      <c r="H24" s="93">
        <f t="shared" si="0"/>
        <v>0</v>
      </c>
      <c r="I24" s="9"/>
      <c r="J24" s="115">
        <f t="shared" si="1"/>
        <v>0</v>
      </c>
      <c r="K24" s="36">
        <f t="shared" si="2"/>
        <v>0</v>
      </c>
      <c r="L24" s="18">
        <f t="shared" si="3"/>
        <v>0</v>
      </c>
      <c r="M24" s="8"/>
      <c r="N24" s="8"/>
      <c r="O24" s="94">
        <f t="shared" si="5"/>
        <v>0</v>
      </c>
      <c r="P24" s="62">
        <f t="shared" si="6"/>
        <v>0</v>
      </c>
      <c r="Q24" s="63"/>
    </row>
    <row r="25" spans="1:17" ht="17.25">
      <c r="A25" s="107"/>
      <c r="B25" s="4"/>
      <c r="C25" s="4"/>
      <c r="D25" s="5"/>
      <c r="E25" s="5"/>
      <c r="F25" s="5"/>
      <c r="G25" s="6"/>
      <c r="H25" s="93">
        <f t="shared" si="0"/>
        <v>0</v>
      </c>
      <c r="I25" s="9"/>
      <c r="J25" s="115">
        <f t="shared" si="1"/>
        <v>0</v>
      </c>
      <c r="K25" s="36">
        <f t="shared" si="2"/>
        <v>0</v>
      </c>
      <c r="L25" s="18">
        <f t="shared" si="3"/>
        <v>0</v>
      </c>
      <c r="M25" s="8"/>
      <c r="N25" s="8"/>
      <c r="O25" s="94">
        <f t="shared" si="5"/>
        <v>0</v>
      </c>
      <c r="P25" s="62">
        <f t="shared" si="6"/>
        <v>0</v>
      </c>
      <c r="Q25" s="63"/>
    </row>
    <row r="26" spans="1:17" ht="17.25">
      <c r="A26" s="107"/>
      <c r="B26" s="4"/>
      <c r="C26" s="4"/>
      <c r="D26" s="5"/>
      <c r="E26" s="5"/>
      <c r="F26" s="5"/>
      <c r="G26" s="6"/>
      <c r="H26" s="93">
        <f t="shared" si="0"/>
        <v>0</v>
      </c>
      <c r="I26" s="9"/>
      <c r="J26" s="115">
        <f t="shared" si="1"/>
        <v>0</v>
      </c>
      <c r="K26" s="36">
        <f t="shared" si="2"/>
        <v>0</v>
      </c>
      <c r="L26" s="18">
        <f t="shared" si="3"/>
        <v>0</v>
      </c>
      <c r="M26" s="8"/>
      <c r="N26" s="8"/>
      <c r="O26" s="94">
        <f t="shared" si="5"/>
        <v>0</v>
      </c>
      <c r="P26" s="62">
        <f t="shared" si="6"/>
        <v>0</v>
      </c>
      <c r="Q26" s="63"/>
    </row>
    <row r="27" spans="1:17" ht="17.25">
      <c r="A27" s="107"/>
      <c r="B27" s="4"/>
      <c r="C27" s="4"/>
      <c r="D27" s="5"/>
      <c r="E27" s="5"/>
      <c r="F27" s="5"/>
      <c r="G27" s="6"/>
      <c r="H27" s="93">
        <f t="shared" si="0"/>
        <v>0</v>
      </c>
      <c r="I27" s="9"/>
      <c r="J27" s="115">
        <f t="shared" si="1"/>
        <v>0</v>
      </c>
      <c r="K27" s="36">
        <f t="shared" si="2"/>
        <v>0</v>
      </c>
      <c r="L27" s="18">
        <f t="shared" si="3"/>
        <v>0</v>
      </c>
      <c r="M27" s="8"/>
      <c r="N27" s="8"/>
      <c r="O27" s="94">
        <f t="shared" si="5"/>
        <v>0</v>
      </c>
      <c r="P27" s="62">
        <f t="shared" si="6"/>
        <v>0</v>
      </c>
      <c r="Q27" s="63"/>
    </row>
    <row r="28" spans="1:17" ht="17.25">
      <c r="A28" s="107"/>
      <c r="B28" s="4"/>
      <c r="C28" s="4"/>
      <c r="D28" s="5"/>
      <c r="E28" s="5"/>
      <c r="F28" s="5"/>
      <c r="G28" s="6"/>
      <c r="H28" s="93">
        <f t="shared" si="0"/>
        <v>0</v>
      </c>
      <c r="I28" s="9"/>
      <c r="J28" s="115">
        <f t="shared" si="1"/>
        <v>0</v>
      </c>
      <c r="K28" s="36">
        <f t="shared" si="2"/>
        <v>0</v>
      </c>
      <c r="L28" s="18">
        <f t="shared" si="3"/>
        <v>0</v>
      </c>
      <c r="M28" s="8"/>
      <c r="N28" s="8"/>
      <c r="O28" s="94">
        <f t="shared" si="5"/>
        <v>0</v>
      </c>
      <c r="P28" s="62">
        <f t="shared" si="6"/>
        <v>0</v>
      </c>
      <c r="Q28" s="63"/>
    </row>
    <row r="29" spans="1:17" ht="17.25">
      <c r="A29" s="107"/>
      <c r="B29" s="4"/>
      <c r="C29" s="4"/>
      <c r="D29" s="5"/>
      <c r="E29" s="5"/>
      <c r="F29" s="5"/>
      <c r="G29" s="6"/>
      <c r="H29" s="93">
        <f t="shared" si="0"/>
        <v>0</v>
      </c>
      <c r="I29" s="9"/>
      <c r="J29" s="115">
        <f t="shared" si="1"/>
        <v>0</v>
      </c>
      <c r="K29" s="36">
        <f t="shared" si="2"/>
        <v>0</v>
      </c>
      <c r="L29" s="18">
        <f t="shared" si="3"/>
        <v>0</v>
      </c>
      <c r="M29" s="8"/>
      <c r="N29" s="8"/>
      <c r="O29" s="94">
        <f t="shared" si="5"/>
        <v>0</v>
      </c>
      <c r="P29" s="62">
        <f t="shared" si="6"/>
        <v>0</v>
      </c>
      <c r="Q29" s="63"/>
    </row>
    <row r="30" spans="1:17" ht="17.25">
      <c r="A30" s="107"/>
      <c r="B30" s="4"/>
      <c r="C30" s="4"/>
      <c r="D30" s="5"/>
      <c r="E30" s="5"/>
      <c r="F30" s="5"/>
      <c r="G30" s="6"/>
      <c r="H30" s="93">
        <f t="shared" si="0"/>
        <v>0</v>
      </c>
      <c r="I30" s="9"/>
      <c r="J30" s="115">
        <f t="shared" si="1"/>
        <v>0</v>
      </c>
      <c r="K30" s="36">
        <f t="shared" si="2"/>
        <v>0</v>
      </c>
      <c r="L30" s="18">
        <f t="shared" si="3"/>
        <v>0</v>
      </c>
      <c r="M30" s="8"/>
      <c r="N30" s="8"/>
      <c r="O30" s="94">
        <f t="shared" si="5"/>
        <v>0</v>
      </c>
      <c r="P30" s="62">
        <f t="shared" si="6"/>
        <v>0</v>
      </c>
      <c r="Q30" s="63"/>
    </row>
    <row r="31" spans="1:17" ht="17.25">
      <c r="A31" s="107"/>
      <c r="B31" s="4"/>
      <c r="C31" s="4"/>
      <c r="D31" s="5"/>
      <c r="E31" s="5"/>
      <c r="F31" s="5"/>
      <c r="G31" s="6"/>
      <c r="H31" s="93">
        <f t="shared" si="0"/>
        <v>0</v>
      </c>
      <c r="I31" s="9"/>
      <c r="J31" s="115">
        <f t="shared" si="1"/>
        <v>0</v>
      </c>
      <c r="K31" s="36">
        <f t="shared" si="2"/>
        <v>0</v>
      </c>
      <c r="L31" s="18">
        <f t="shared" si="3"/>
        <v>0</v>
      </c>
      <c r="M31" s="8"/>
      <c r="N31" s="8"/>
      <c r="O31" s="94">
        <f t="shared" si="5"/>
        <v>0</v>
      </c>
      <c r="P31" s="62">
        <f t="shared" si="6"/>
        <v>0</v>
      </c>
      <c r="Q31" s="63"/>
    </row>
    <row r="32" spans="1:17" ht="17.25">
      <c r="A32" s="107"/>
      <c r="B32" s="4"/>
      <c r="C32" s="4"/>
      <c r="D32" s="5"/>
      <c r="E32" s="5"/>
      <c r="F32" s="5"/>
      <c r="G32" s="6"/>
      <c r="H32" s="93">
        <f t="shared" si="0"/>
        <v>0</v>
      </c>
      <c r="I32" s="9"/>
      <c r="J32" s="115">
        <f t="shared" si="1"/>
        <v>0</v>
      </c>
      <c r="K32" s="36">
        <f t="shared" si="2"/>
        <v>0</v>
      </c>
      <c r="L32" s="18">
        <f t="shared" si="3"/>
        <v>0</v>
      </c>
      <c r="M32" s="8"/>
      <c r="N32" s="8"/>
      <c r="O32" s="94">
        <f t="shared" si="5"/>
        <v>0</v>
      </c>
      <c r="P32" s="62">
        <f t="shared" si="6"/>
        <v>0</v>
      </c>
      <c r="Q32" s="63"/>
    </row>
    <row r="33" spans="1:17" ht="17.25">
      <c r="A33" s="107"/>
      <c r="B33" s="4"/>
      <c r="C33" s="4"/>
      <c r="D33" s="5"/>
      <c r="E33" s="5"/>
      <c r="F33" s="5"/>
      <c r="G33" s="6"/>
      <c r="H33" s="93">
        <f t="shared" si="0"/>
        <v>0</v>
      </c>
      <c r="I33" s="9"/>
      <c r="J33" s="115">
        <f t="shared" si="1"/>
        <v>0</v>
      </c>
      <c r="K33" s="36">
        <f t="shared" si="2"/>
        <v>0</v>
      </c>
      <c r="L33" s="18">
        <f t="shared" si="3"/>
        <v>0</v>
      </c>
      <c r="M33" s="8"/>
      <c r="N33" s="8"/>
      <c r="O33" s="94">
        <f t="shared" si="5"/>
        <v>0</v>
      </c>
      <c r="P33" s="62">
        <f t="shared" si="6"/>
        <v>0</v>
      </c>
      <c r="Q33" s="63"/>
    </row>
    <row r="34" spans="1:17" ht="17.25">
      <c r="A34" s="107"/>
      <c r="B34" s="4"/>
      <c r="C34" s="4"/>
      <c r="D34" s="5"/>
      <c r="E34" s="5"/>
      <c r="F34" s="5"/>
      <c r="G34" s="6"/>
      <c r="H34" s="93">
        <f t="shared" si="0"/>
        <v>0</v>
      </c>
      <c r="I34" s="9"/>
      <c r="J34" s="115">
        <f t="shared" si="1"/>
        <v>0</v>
      </c>
      <c r="K34" s="36">
        <f t="shared" si="2"/>
        <v>0</v>
      </c>
      <c r="L34" s="18">
        <f t="shared" si="3"/>
        <v>0</v>
      </c>
      <c r="M34" s="8"/>
      <c r="N34" s="8"/>
      <c r="O34" s="94">
        <f t="shared" si="5"/>
        <v>0</v>
      </c>
      <c r="P34" s="62">
        <f t="shared" si="6"/>
        <v>0</v>
      </c>
      <c r="Q34" s="63"/>
    </row>
    <row r="35" spans="1:17" ht="17.25">
      <c r="A35" s="107"/>
      <c r="B35" s="4"/>
      <c r="C35" s="4"/>
      <c r="D35" s="5"/>
      <c r="E35" s="5"/>
      <c r="F35" s="5"/>
      <c r="G35" s="6"/>
      <c r="H35" s="93">
        <f t="shared" si="0"/>
        <v>0</v>
      </c>
      <c r="I35" s="9"/>
      <c r="J35" s="115">
        <f t="shared" si="1"/>
        <v>0</v>
      </c>
      <c r="K35" s="36">
        <f t="shared" si="2"/>
        <v>0</v>
      </c>
      <c r="L35" s="18">
        <f t="shared" si="3"/>
        <v>0</v>
      </c>
      <c r="M35" s="8"/>
      <c r="N35" s="8"/>
      <c r="O35" s="149">
        <f t="shared" si="5"/>
        <v>0</v>
      </c>
      <c r="P35" s="62">
        <f t="shared" si="6"/>
        <v>0</v>
      </c>
      <c r="Q35" s="63"/>
    </row>
    <row r="36" spans="1:17" ht="17.25">
      <c r="A36" s="178" t="s">
        <v>664</v>
      </c>
      <c r="B36" s="179"/>
      <c r="C36" s="179"/>
      <c r="D36" s="179"/>
      <c r="E36" s="179"/>
      <c r="F36" s="179"/>
      <c r="G36" s="179"/>
      <c r="H36" s="179"/>
      <c r="I36" s="179"/>
      <c r="J36" s="179"/>
      <c r="K36" s="179"/>
      <c r="L36" s="179"/>
      <c r="M36" s="179"/>
      <c r="N36" s="179"/>
      <c r="O36" s="179"/>
      <c r="P36" s="180"/>
    </row>
    <row r="37" spans="1:17" ht="17.25">
      <c r="A37" s="106"/>
      <c r="B37" s="4"/>
      <c r="C37" s="4"/>
      <c r="D37" s="5"/>
      <c r="E37" s="5"/>
      <c r="F37" s="3" t="s">
        <v>593</v>
      </c>
      <c r="G37" s="35" t="s">
        <v>737</v>
      </c>
      <c r="H37" s="153"/>
      <c r="I37" s="7"/>
      <c r="J37" s="9"/>
      <c r="K37" s="10"/>
      <c r="L37" s="8"/>
      <c r="M37" s="8"/>
      <c r="N37" s="8"/>
      <c r="O37" s="150"/>
      <c r="P37" s="11"/>
    </row>
    <row r="38" spans="1:17" ht="17.25">
      <c r="A38" s="106"/>
      <c r="B38" s="4"/>
      <c r="C38" s="4"/>
      <c r="D38" s="5"/>
      <c r="E38" s="5"/>
      <c r="F38" s="3" t="s">
        <v>593</v>
      </c>
      <c r="G38" s="35" t="s">
        <v>737</v>
      </c>
      <c r="H38" s="93"/>
      <c r="I38" s="7"/>
      <c r="J38" s="9"/>
      <c r="K38" s="10"/>
      <c r="L38" s="8"/>
      <c r="M38" s="8"/>
      <c r="N38" s="8"/>
      <c r="O38" s="151"/>
      <c r="P38" s="11"/>
    </row>
    <row r="39" spans="1:17" ht="17.25">
      <c r="A39" s="106"/>
      <c r="B39" s="4"/>
      <c r="C39" s="4"/>
      <c r="D39" s="5"/>
      <c r="E39" s="5"/>
      <c r="F39" s="3" t="s">
        <v>593</v>
      </c>
      <c r="G39" s="35" t="s">
        <v>737</v>
      </c>
      <c r="H39" s="93"/>
      <c r="I39" s="7"/>
      <c r="J39" s="9"/>
      <c r="K39" s="10"/>
      <c r="L39" s="8"/>
      <c r="M39" s="8"/>
      <c r="N39" s="8"/>
      <c r="O39" s="151"/>
      <c r="P39" s="11"/>
    </row>
    <row r="40" spans="1:17" ht="17.25">
      <c r="A40" s="106"/>
      <c r="B40" s="4"/>
      <c r="C40" s="4"/>
      <c r="D40" s="5"/>
      <c r="E40" s="5"/>
      <c r="F40" s="3" t="s">
        <v>593</v>
      </c>
      <c r="G40" s="35" t="s">
        <v>737</v>
      </c>
      <c r="H40" s="93"/>
      <c r="I40" s="7"/>
      <c r="J40" s="9"/>
      <c r="K40" s="10"/>
      <c r="L40" s="8"/>
      <c r="M40" s="8"/>
      <c r="N40" s="8"/>
      <c r="O40" s="151"/>
      <c r="P40" s="11"/>
    </row>
    <row r="41" spans="1:17" ht="17.25">
      <c r="A41" s="106"/>
      <c r="B41" s="4"/>
      <c r="C41" s="4"/>
      <c r="D41" s="5"/>
      <c r="E41" s="5"/>
      <c r="F41" s="3" t="s">
        <v>593</v>
      </c>
      <c r="G41" s="35" t="s">
        <v>737</v>
      </c>
      <c r="H41" s="93"/>
      <c r="I41" s="7"/>
      <c r="J41" s="9"/>
      <c r="K41" s="10"/>
      <c r="L41" s="8"/>
      <c r="M41" s="8"/>
      <c r="N41" s="8"/>
      <c r="O41" s="151"/>
      <c r="P41" s="11"/>
    </row>
    <row r="42" spans="1:17" ht="17.25">
      <c r="A42" s="106"/>
      <c r="B42" s="4"/>
      <c r="C42" s="4"/>
      <c r="D42" s="5"/>
      <c r="E42" s="5"/>
      <c r="F42" s="3" t="s">
        <v>593</v>
      </c>
      <c r="G42" s="35" t="s">
        <v>737</v>
      </c>
      <c r="H42" s="93"/>
      <c r="I42" s="7"/>
      <c r="J42" s="9"/>
      <c r="K42" s="10"/>
      <c r="L42" s="8"/>
      <c r="M42" s="8"/>
      <c r="N42" s="8"/>
      <c r="O42" s="152"/>
      <c r="P42" s="11"/>
    </row>
    <row r="43" spans="1:17" ht="17.25">
      <c r="A43" s="64" t="s">
        <v>17</v>
      </c>
      <c r="B43" s="65"/>
      <c r="C43" s="65"/>
      <c r="D43" s="66"/>
      <c r="E43" s="66"/>
      <c r="F43" s="66"/>
      <c r="G43" s="66"/>
      <c r="H43" s="69">
        <f>SUM(H6:H42)</f>
        <v>0</v>
      </c>
      <c r="I43" s="67"/>
      <c r="J43" s="68">
        <f t="shared" ref="J43:P43" si="7">SUM(J6:J42)</f>
        <v>0</v>
      </c>
      <c r="K43" s="68">
        <f t="shared" si="7"/>
        <v>0</v>
      </c>
      <c r="L43" s="69">
        <f t="shared" si="7"/>
        <v>0</v>
      </c>
      <c r="M43" s="69">
        <f t="shared" si="7"/>
        <v>0</v>
      </c>
      <c r="N43" s="69">
        <f t="shared" si="7"/>
        <v>0</v>
      </c>
      <c r="O43" s="69">
        <f t="shared" si="7"/>
        <v>0</v>
      </c>
      <c r="P43" s="70">
        <f t="shared" si="7"/>
        <v>0</v>
      </c>
    </row>
    <row r="44" spans="1:17" ht="16.5" customHeight="1">
      <c r="A44" s="173" t="s">
        <v>716</v>
      </c>
      <c r="B44" s="173"/>
      <c r="C44" s="173"/>
      <c r="D44" s="173"/>
      <c r="E44" s="173"/>
      <c r="F44" s="173"/>
      <c r="G44" s="173"/>
      <c r="H44" s="173"/>
      <c r="I44" s="172" t="s">
        <v>785</v>
      </c>
      <c r="J44" s="172"/>
      <c r="K44" s="172"/>
      <c r="L44" s="172"/>
      <c r="M44" s="171" t="s">
        <v>585</v>
      </c>
      <c r="N44" s="171"/>
      <c r="O44" s="170">
        <f>K43</f>
        <v>0</v>
      </c>
      <c r="P44" s="170"/>
    </row>
    <row r="45" spans="1:17" ht="15.75" customHeight="1">
      <c r="A45" s="173"/>
      <c r="B45" s="173"/>
      <c r="C45" s="173"/>
      <c r="D45" s="173"/>
      <c r="E45" s="173"/>
      <c r="F45" s="173"/>
      <c r="G45" s="173"/>
      <c r="H45" s="173"/>
      <c r="I45" s="172"/>
      <c r="J45" s="172"/>
      <c r="K45" s="172"/>
      <c r="L45" s="172"/>
      <c r="M45" s="171"/>
      <c r="N45" s="171"/>
      <c r="O45" s="170"/>
      <c r="P45" s="170"/>
    </row>
    <row r="46" spans="1:17"/>
    <row r="47" spans="1:17"/>
    <row r="48" spans="1:17"/>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sheetData>
  <sheetProtection algorithmName="SHA-512" hashValue="zQ5qAg29mHPrPnnZBYLL7bQXqxucqfIhBXnTX7NtK/LHxf9SIqIJYvEKfz3odmtFbKbFFW1zGlvNK1q0nSR25A==" saltValue="m/maUHLBmqAXskNLcceG6g==" spinCount="100000" sheet="1" formatColumns="0" formatRows="0" autoFilter="0"/>
  <dataConsolidate/>
  <mergeCells count="9">
    <mergeCell ref="O44:P45"/>
    <mergeCell ref="M44:N45"/>
    <mergeCell ref="I44:L45"/>
    <mergeCell ref="A44:H45"/>
    <mergeCell ref="L1:P1"/>
    <mergeCell ref="L2:P2"/>
    <mergeCell ref="L4:P4"/>
    <mergeCell ref="L3:P3"/>
    <mergeCell ref="A36:P36"/>
  </mergeCells>
  <phoneticPr fontId="10" type="noConversion"/>
  <conditionalFormatting sqref="A44">
    <cfRule type="cellIs" dxfId="2" priority="4" stopIfTrue="1" operator="lessThan">
      <formula>0</formula>
    </cfRule>
  </conditionalFormatting>
  <dataValidations xWindow="577" yWindow="254" count="10">
    <dataValidation type="list" allowBlank="1" showInputMessage="1" showErrorMessage="1" sqref="F6:F35" xr:uid="{00000000-0002-0000-0100-000002000000}">
      <formula1>Category</formula1>
    </dataValidation>
    <dataValidation allowBlank="1" showErrorMessage="1" sqref="A36" xr:uid="{D658B2B3-9B8C-4CFB-B334-CE55FF971206}"/>
    <dataValidation type="list" allowBlank="1" showInputMessage="1" showErrorMessage="1" sqref="G6:G35" xr:uid="{00000000-0002-0000-0100-000003000000}">
      <formula1>INDIRECT($F6)</formula1>
    </dataValidation>
    <dataValidation type="list" allowBlank="1" showInputMessage="1" showErrorMessage="1" sqref="G2 I6:I35" xr:uid="{402CD4F1-DDEA-4342-9022-C81A54A62468}">
      <formula1>"No,Yes"</formula1>
    </dataValidation>
    <dataValidation type="list" allowBlank="1" showInputMessage="1" showErrorMessage="1" sqref="B1" xr:uid="{7FFD9A64-39AD-4B51-A031-2830ED5FB3C3}">
      <formula1>AD</formula1>
    </dataValidation>
    <dataValidation type="list" allowBlank="1" showInputMessage="1" showErrorMessage="1" sqref="B2" xr:uid="{6E9FA8BF-6CB7-4D06-8A9F-9A9CC02F0447}">
      <formula1>INDIRECT(SUBSTITUTE($B$1,$B$1,VLOOKUP($B$1,ADS,2,0)))</formula1>
    </dataValidation>
    <dataValidation type="list" showInputMessage="1" showErrorMessage="1" error="Select PCC name from dropdown menu" prompt="List of PCC(s) is based on the Benefice that has been selected_x000a__x000a_Each entry must have a PCC name" sqref="B37:B43 B6:B35" xr:uid="{BD2229F7-1EA1-4E0F-8407-29E61E5AB78A}">
      <formula1>INDIRECT(SUBSTITUTE($B$3,$B$3,VLOOKUP($B$3,benefice2,2,FALSE)))</formula1>
    </dataValidation>
    <dataValidation type="list" allowBlank="1" showInputMessage="1" showErrorMessage="1" error="Select Benefice from dropdown menu" sqref="B3" xr:uid="{31A784F7-995B-43D9-A0FA-C3089EAEF46F}">
      <formula1>INDIRECT(VLOOKUP($B$2,DEA,2,0))</formula1>
    </dataValidation>
    <dataValidation type="list" allowBlank="1" showInputMessage="1" showErrorMessage="1" sqref="I37:I43" xr:uid="{00000000-0002-0000-0100-000005000000}">
      <formula1>#REF!</formula1>
    </dataValidation>
    <dataValidation type="date" allowBlank="1" showInputMessage="1" showErrorMessage="1" errorTitle="2024 Form" error="This form is for 2024 only._x000a_Please check the Diocese website for forms for other years._x000a_Link above." sqref="A6:A35 A37:A42" xr:uid="{C1867DB9-DCD6-4304-861D-AA852674514F}">
      <formula1>45292</formula1>
      <formula2>45657</formula2>
    </dataValidation>
  </dataValidations>
  <hyperlinks>
    <hyperlink ref="L2" r:id="rId1" xr:uid="{339EE70B-5236-4A65-A12A-66AC5F3CBD61}"/>
  </hyperlinks>
  <pageMargins left="0.23622047244094491" right="0.23622047244094491" top="0.74803149606299213" bottom="0.74803149606299213" header="0.31496062992125984" footer="0.31496062992125984"/>
  <pageSetup paperSize="9" scale="53" orientation="landscape" horizontalDpi="4294967293" r:id="rId2"/>
  <legacyDrawing r:id="rId3"/>
  <extLst>
    <ext xmlns:x14="http://schemas.microsoft.com/office/spreadsheetml/2009/9/main" uri="{CCE6A557-97BC-4b89-ADB6-D9C93CAAB3DF}">
      <x14:dataValidations xmlns:xm="http://schemas.microsoft.com/office/excel/2006/main" xWindow="577" yWindow="254" count="1">
        <x14:dataValidation type="list" allowBlank="1" showInputMessage="1" showErrorMessage="1" xr:uid="{62D80E1C-AB66-4636-8FAC-198D6BC04D5C}">
          <x14:formula1>
            <xm:f>'Fees Table'!$S$3:$S$6</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27897-A5DB-47F0-A642-9A0A07AFA403}">
  <sheetPr>
    <pageSetUpPr fitToPage="1"/>
  </sheetPr>
  <dimension ref="A1:AF22"/>
  <sheetViews>
    <sheetView workbookViewId="0">
      <selection activeCell="B9" sqref="B9"/>
    </sheetView>
  </sheetViews>
  <sheetFormatPr defaultColWidth="0" defaultRowHeight="15" zeroHeight="1"/>
  <cols>
    <col min="1" max="1" width="74.42578125" style="2" customWidth="1"/>
    <col min="2" max="2" width="11.5703125" style="2" bestFit="1" customWidth="1"/>
    <col min="3" max="8" width="14.85546875" style="2" customWidth="1"/>
    <col min="9" max="9" width="1.5703125" style="2" customWidth="1"/>
    <col min="10" max="19" width="9.140625" style="2" hidden="1" customWidth="1"/>
    <col min="20" max="32" width="13.5703125" style="2" hidden="1" customWidth="1"/>
    <col min="33" max="16384" width="9.140625" style="2" hidden="1"/>
  </cols>
  <sheetData>
    <row r="1" spans="1:8" s="25" customFormat="1" ht="19.5">
      <c r="A1" s="24" t="str">
        <f>"Benefice: "&amp;'Fees Form'!$B$3</f>
        <v xml:space="preserve">Benefice: </v>
      </c>
      <c r="B1" s="103"/>
      <c r="C1" s="103"/>
      <c r="D1" s="103"/>
      <c r="E1" s="103"/>
      <c r="F1" s="103"/>
      <c r="G1" s="103"/>
      <c r="H1" s="103"/>
    </row>
    <row r="2" spans="1:8" s="25" customFormat="1" ht="19.5">
      <c r="A2" s="23" t="str">
        <f>"Ref: "&amp;'Fees Form'!$G$1</f>
        <v>Ref: -</v>
      </c>
      <c r="B2" s="90"/>
      <c r="D2" s="90"/>
      <c r="E2" s="90"/>
      <c r="F2" s="90"/>
      <c r="G2" s="181" t="s">
        <v>827</v>
      </c>
      <c r="H2" s="181"/>
    </row>
    <row r="3" spans="1:8" s="25" customFormat="1" ht="19.5">
      <c r="B3" s="89"/>
      <c r="C3" s="89"/>
      <c r="D3" s="89"/>
      <c r="E3" s="89"/>
      <c r="F3" s="89"/>
      <c r="G3" s="89"/>
      <c r="H3" s="89"/>
    </row>
    <row r="4" spans="1:8" ht="34.5">
      <c r="A4" s="99" t="s">
        <v>7</v>
      </c>
      <c r="B4" s="100" t="s">
        <v>828</v>
      </c>
      <c r="C4" s="57" t="s">
        <v>13</v>
      </c>
      <c r="D4" s="58" t="s">
        <v>14</v>
      </c>
      <c r="E4" s="58" t="s">
        <v>3</v>
      </c>
      <c r="F4" s="58" t="s">
        <v>15</v>
      </c>
      <c r="G4" s="57" t="s">
        <v>4</v>
      </c>
      <c r="H4" s="57" t="s">
        <v>5</v>
      </c>
    </row>
    <row r="5" spans="1:8" ht="17.25">
      <c r="A5" s="102" t="str">
        <f>IF('Fees Form'!$B$3=0,"",IF(HLOOKUP('Fees Form'!$B$3,Parishes,2,FALSE)=0,"",HLOOKUP('Fees Form'!$B$3,Parishes,2,FALSE)))</f>
        <v/>
      </c>
      <c r="B5" s="92" t="str">
        <f>IFERROR(VLOOKUP(A5,'Parish List'!$D:$E,2,0),"")</f>
        <v/>
      </c>
      <c r="C5" s="93">
        <f>SUMIF('Fees Form'!$B$6:$B$42,PCC_Summary!$A5,'Fees Form'!K$6:K$42)</f>
        <v>0</v>
      </c>
      <c r="D5" s="91">
        <f>SUMIF('Fees Form'!$B$6:$B$42,PCC_Summary!$A5,'Fees Form'!L$6:L$42)</f>
        <v>0</v>
      </c>
      <c r="E5" s="91">
        <f>SUMIF('Fees Form'!$B$6:$B$42,PCC_Summary!$A5,'Fees Form'!M$6:M$42)</f>
        <v>0</v>
      </c>
      <c r="F5" s="91">
        <f>SUMIF('Fees Form'!$B$6:$B$42,PCC_Summary!$A5,'Fees Form'!N$6:N$42)</f>
        <v>0</v>
      </c>
      <c r="G5" s="93">
        <f>SUMIF('Fees Form'!$B$6:$B$42,PCC_Summary!$A5,'Fees Form'!O$6:O$42)</f>
        <v>0</v>
      </c>
      <c r="H5" s="94">
        <f>SUMIF('Fees Form'!$B$6:$B$42,PCC_Summary!$A5,'Fees Form'!P$6:P$42)</f>
        <v>0</v>
      </c>
    </row>
    <row r="6" spans="1:8" ht="17.25">
      <c r="A6" s="102" t="str">
        <f>IF('Fees Form'!$B$3=0,"",IF(HLOOKUP('Fees Form'!$B$3,Parishes,3,FALSE)=0,"",HLOOKUP('Fees Form'!$B$3,Parishes,3,FALSE)))</f>
        <v/>
      </c>
      <c r="B6" s="92" t="str">
        <f>IFERROR(VLOOKUP(A6,'Parish List'!$D:$E,2,0),"")</f>
        <v/>
      </c>
      <c r="C6" s="93">
        <f>SUMIF('Fees Form'!$B$6:$B$42,PCC_Summary!$A6,'Fees Form'!K$6:K$42)</f>
        <v>0</v>
      </c>
      <c r="D6" s="91">
        <f>SUMIF('Fees Form'!$B$6:$B$42,PCC_Summary!$A6,'Fees Form'!L$6:L$42)</f>
        <v>0</v>
      </c>
      <c r="E6" s="91">
        <f>SUMIF('Fees Form'!$B$6:$B$42,PCC_Summary!$A6,'Fees Form'!M$6:M$42)</f>
        <v>0</v>
      </c>
      <c r="F6" s="91">
        <f>SUMIF('Fees Form'!$B$6:$B$42,PCC_Summary!$A6,'Fees Form'!N$6:N$42)</f>
        <v>0</v>
      </c>
      <c r="G6" s="93">
        <f>SUMIF('Fees Form'!$B$6:$B$42,PCC_Summary!$A6,'Fees Form'!O$6:O$42)</f>
        <v>0</v>
      </c>
      <c r="H6" s="94">
        <f>SUMIF('Fees Form'!$B$6:$B$42,PCC_Summary!$A6,'Fees Form'!P$6:P$42)</f>
        <v>0</v>
      </c>
    </row>
    <row r="7" spans="1:8" ht="17.25">
      <c r="A7" s="102" t="str">
        <f>IF('Fees Form'!$B$3=0,"",IF(HLOOKUP('Fees Form'!$B$3,Parishes,4,FALSE)=0,"",HLOOKUP('Fees Form'!$B$3,Parishes,4,FALSE)))</f>
        <v/>
      </c>
      <c r="B7" s="92" t="str">
        <f>IFERROR(VLOOKUP(A7,'Parish List'!$D:$E,2,0),"")</f>
        <v/>
      </c>
      <c r="C7" s="93">
        <f>SUMIF('Fees Form'!$B$6:$B$42,PCC_Summary!$A7,'Fees Form'!K$6:K$42)</f>
        <v>0</v>
      </c>
      <c r="D7" s="91">
        <f>SUMIF('Fees Form'!$B$6:$B$42,PCC_Summary!$A7,'Fees Form'!L$6:L$42)</f>
        <v>0</v>
      </c>
      <c r="E7" s="91">
        <f>SUMIF('Fees Form'!$B$6:$B$42,PCC_Summary!$A7,'Fees Form'!M$6:M$42)</f>
        <v>0</v>
      </c>
      <c r="F7" s="91">
        <f>SUMIF('Fees Form'!$B$6:$B$42,PCC_Summary!$A7,'Fees Form'!N$6:N$42)</f>
        <v>0</v>
      </c>
      <c r="G7" s="93">
        <f>SUMIF('Fees Form'!$B$6:$B$42,PCC_Summary!$A7,'Fees Form'!O$6:O$42)</f>
        <v>0</v>
      </c>
      <c r="H7" s="94">
        <f>SUMIF('Fees Form'!$B$6:$B$42,PCC_Summary!$A7,'Fees Form'!P$6:P$42)</f>
        <v>0</v>
      </c>
    </row>
    <row r="8" spans="1:8" ht="17.25">
      <c r="A8" s="102" t="str">
        <f>IF('Fees Form'!$B$3=0,"",IF(HLOOKUP('Fees Form'!$B$3,Parishes,5,FALSE)=0,"",HLOOKUP('Fees Form'!$B$3,Parishes,5,FALSE)))</f>
        <v/>
      </c>
      <c r="B8" s="92" t="str">
        <f>IFERROR(VLOOKUP(A8,'Parish List'!$D:$E,2,0),"")</f>
        <v/>
      </c>
      <c r="C8" s="93">
        <f>SUMIF('Fees Form'!$B$6:$B$42,PCC_Summary!$A8,'Fees Form'!K$6:K$42)</f>
        <v>0</v>
      </c>
      <c r="D8" s="91">
        <f>SUMIF('Fees Form'!$B$6:$B$42,PCC_Summary!$A8,'Fees Form'!L$6:L$42)</f>
        <v>0</v>
      </c>
      <c r="E8" s="91">
        <f>SUMIF('Fees Form'!$B$6:$B$42,PCC_Summary!$A8,'Fees Form'!M$6:M$42)</f>
        <v>0</v>
      </c>
      <c r="F8" s="91">
        <f>SUMIF('Fees Form'!$B$6:$B$42,PCC_Summary!$A8,'Fees Form'!N$6:N$42)</f>
        <v>0</v>
      </c>
      <c r="G8" s="93">
        <f>SUMIF('Fees Form'!$B$6:$B$42,PCC_Summary!$A8,'Fees Form'!O$6:O$42)</f>
        <v>0</v>
      </c>
      <c r="H8" s="94">
        <f>SUMIF('Fees Form'!$B$6:$B$42,PCC_Summary!$A8,'Fees Form'!P$6:P$42)</f>
        <v>0</v>
      </c>
    </row>
    <row r="9" spans="1:8" ht="17.25">
      <c r="A9" s="102" t="str">
        <f>IF('Fees Form'!$B$3=0,"",IF(HLOOKUP('Fees Form'!$B$3,Parishes,6,FALSE)=0,"",HLOOKUP('Fees Form'!$B$3,Parishes,6,FALSE)))</f>
        <v/>
      </c>
      <c r="B9" s="92" t="str">
        <f>IFERROR(VLOOKUP(A9,'Parish List'!$D:$E,2,0),"")</f>
        <v/>
      </c>
      <c r="C9" s="93">
        <f>SUMIF('Fees Form'!$B$6:$B$42,PCC_Summary!$A9,'Fees Form'!K$6:K$42)</f>
        <v>0</v>
      </c>
      <c r="D9" s="91">
        <f>SUMIF('Fees Form'!$B$6:$B$42,PCC_Summary!$A9,'Fees Form'!L$6:L$42)</f>
        <v>0</v>
      </c>
      <c r="E9" s="91">
        <f>SUMIF('Fees Form'!$B$6:$B$42,PCC_Summary!$A9,'Fees Form'!M$6:M$42)</f>
        <v>0</v>
      </c>
      <c r="F9" s="91">
        <f>SUMIF('Fees Form'!$B$6:$B$42,PCC_Summary!$A9,'Fees Form'!N$6:N$42)</f>
        <v>0</v>
      </c>
      <c r="G9" s="93">
        <f>SUMIF('Fees Form'!$B$6:$B$42,PCC_Summary!$A9,'Fees Form'!O$6:O$42)</f>
        <v>0</v>
      </c>
      <c r="H9" s="94">
        <f>SUMIF('Fees Form'!$B$6:$B$42,PCC_Summary!$A9,'Fees Form'!P$6:P$42)</f>
        <v>0</v>
      </c>
    </row>
    <row r="10" spans="1:8" ht="17.25">
      <c r="A10" s="102" t="str">
        <f>IF('Fees Form'!$B$3=0,"",IF(HLOOKUP('Fees Form'!$B$3,Parishes,7,FALSE)=0,"",HLOOKUP('Fees Form'!$B$3,Parishes,7,FALSE)))</f>
        <v/>
      </c>
      <c r="B10" s="92" t="str">
        <f>IFERROR(VLOOKUP(A10,'Parish List'!$D:$E,2,0),"")</f>
        <v/>
      </c>
      <c r="C10" s="93">
        <f>SUMIF('Fees Form'!$B$6:$B$42,PCC_Summary!$A10,'Fees Form'!K$6:K$42)</f>
        <v>0</v>
      </c>
      <c r="D10" s="91">
        <f>SUMIF('Fees Form'!$B$6:$B$42,PCC_Summary!$A10,'Fees Form'!L$6:L$42)</f>
        <v>0</v>
      </c>
      <c r="E10" s="91">
        <f>SUMIF('Fees Form'!$B$6:$B$42,PCC_Summary!$A10,'Fees Form'!M$6:M$42)</f>
        <v>0</v>
      </c>
      <c r="F10" s="91">
        <f>SUMIF('Fees Form'!$B$6:$B$42,PCC_Summary!$A10,'Fees Form'!N$6:N$42)</f>
        <v>0</v>
      </c>
      <c r="G10" s="93">
        <f>SUMIF('Fees Form'!$B$6:$B$42,PCC_Summary!$A10,'Fees Form'!O$6:O$42)</f>
        <v>0</v>
      </c>
      <c r="H10" s="94">
        <f>SUMIF('Fees Form'!$B$6:$B$42,PCC_Summary!$A10,'Fees Form'!P$6:P$42)</f>
        <v>0</v>
      </c>
    </row>
    <row r="11" spans="1:8" ht="17.25">
      <c r="A11" s="102" t="str">
        <f>IF('Fees Form'!$B$3=0,"",IF(HLOOKUP('Fees Form'!$B$3,Parishes,8,FALSE)=0,"",HLOOKUP('Fees Form'!$B$3,Parishes,8,FALSE)))</f>
        <v/>
      </c>
      <c r="B11" s="92" t="str">
        <f>IFERROR(VLOOKUP(A11,'Parish List'!$D:$E,2,0),"")</f>
        <v/>
      </c>
      <c r="C11" s="93">
        <f>SUMIF('Fees Form'!$B$6:$B$42,PCC_Summary!$A11,'Fees Form'!K$6:K$42)</f>
        <v>0</v>
      </c>
      <c r="D11" s="91">
        <f>SUMIF('Fees Form'!$B$6:$B$42,PCC_Summary!$A11,'Fees Form'!L$6:L$42)</f>
        <v>0</v>
      </c>
      <c r="E11" s="91">
        <f>SUMIF('Fees Form'!$B$6:$B$42,PCC_Summary!$A11,'Fees Form'!M$6:M$42)</f>
        <v>0</v>
      </c>
      <c r="F11" s="91">
        <f>SUMIF('Fees Form'!$B$6:$B$42,PCC_Summary!$A11,'Fees Form'!N$6:N$42)</f>
        <v>0</v>
      </c>
      <c r="G11" s="93">
        <f>SUMIF('Fees Form'!$B$6:$B$42,PCC_Summary!$A11,'Fees Form'!O$6:O$42)</f>
        <v>0</v>
      </c>
      <c r="H11" s="94">
        <f>SUMIF('Fees Form'!$B$6:$B$42,PCC_Summary!$A11,'Fees Form'!P$6:P$42)</f>
        <v>0</v>
      </c>
    </row>
    <row r="12" spans="1:8" ht="17.25">
      <c r="A12" s="102" t="str">
        <f>IF('Fees Form'!$B$3=0,"",IF(HLOOKUP('Fees Form'!$B$3,Parishes,9,FALSE)=0,"",HLOOKUP('Fees Form'!$B$3,Parishes,9,FALSE)))</f>
        <v/>
      </c>
      <c r="B12" s="92" t="str">
        <f>IFERROR(VLOOKUP(A12,'Parish List'!$D:$E,2,0),"")</f>
        <v/>
      </c>
      <c r="C12" s="93">
        <f>SUMIF('Fees Form'!$B$6:$B$42,PCC_Summary!$A12,'Fees Form'!K$6:K$42)</f>
        <v>0</v>
      </c>
      <c r="D12" s="91">
        <f>SUMIF('Fees Form'!$B$6:$B$42,PCC_Summary!$A12,'Fees Form'!L$6:L$42)</f>
        <v>0</v>
      </c>
      <c r="E12" s="91">
        <f>SUMIF('Fees Form'!$B$6:$B$42,PCC_Summary!$A12,'Fees Form'!M$6:M$42)</f>
        <v>0</v>
      </c>
      <c r="F12" s="91">
        <f>SUMIF('Fees Form'!$B$6:$B$42,PCC_Summary!$A12,'Fees Form'!N$6:N$42)</f>
        <v>0</v>
      </c>
      <c r="G12" s="93">
        <f>SUMIF('Fees Form'!$B$6:$B$42,PCC_Summary!$A12,'Fees Form'!O$6:O$42)</f>
        <v>0</v>
      </c>
      <c r="H12" s="94">
        <f>SUMIF('Fees Form'!$B$6:$B$42,PCC_Summary!$A12,'Fees Form'!P$6:P$42)</f>
        <v>0</v>
      </c>
    </row>
    <row r="13" spans="1:8" ht="17.25">
      <c r="A13" s="102" t="str">
        <f>IF('Fees Form'!$B$3=0,"",IF(HLOOKUP('Fees Form'!$B$3,Parishes,10,FALSE)=0,"",HLOOKUP('Fees Form'!$B$3,Parishes,10,FALSE)))</f>
        <v/>
      </c>
      <c r="B13" s="92" t="str">
        <f>IFERROR(VLOOKUP(A13,'Parish List'!$D:$E,2,0),"")</f>
        <v/>
      </c>
      <c r="C13" s="93">
        <f>SUMIF('Fees Form'!$B$6:$B$42,PCC_Summary!$A13,'Fees Form'!K$6:K$42)</f>
        <v>0</v>
      </c>
      <c r="D13" s="91">
        <f>SUMIF('Fees Form'!$B$6:$B$42,PCC_Summary!$A13,'Fees Form'!L$6:L$42)</f>
        <v>0</v>
      </c>
      <c r="E13" s="91">
        <f>SUMIF('Fees Form'!$B$6:$B$42,PCC_Summary!$A13,'Fees Form'!M$6:M$42)</f>
        <v>0</v>
      </c>
      <c r="F13" s="91">
        <f>SUMIF('Fees Form'!$B$6:$B$42,PCC_Summary!$A13,'Fees Form'!N$6:N$42)</f>
        <v>0</v>
      </c>
      <c r="G13" s="93">
        <f>SUMIF('Fees Form'!$B$6:$B$42,PCC_Summary!$A13,'Fees Form'!O$6:O$42)</f>
        <v>0</v>
      </c>
      <c r="H13" s="94">
        <f>SUMIF('Fees Form'!$B$6:$B$42,PCC_Summary!$A13,'Fees Form'!P$6:P$42)</f>
        <v>0</v>
      </c>
    </row>
    <row r="14" spans="1:8" ht="17.25">
      <c r="A14" s="102" t="str">
        <f>IF('Fees Form'!$B$3=0,"",IF(HLOOKUP('Fees Form'!$B$3,Parishes,11,FALSE)=0,"",HLOOKUP('Fees Form'!$B$3,Parishes,11,FALSE)))</f>
        <v/>
      </c>
      <c r="B14" s="92" t="str">
        <f>IFERROR(VLOOKUP(A14,'Parish List'!$D:$E,2,0),"")</f>
        <v/>
      </c>
      <c r="C14" s="93">
        <f>SUMIF('Fees Form'!$B$6:$B$42,PCC_Summary!$A14,'Fees Form'!K$6:K$42)</f>
        <v>0</v>
      </c>
      <c r="D14" s="91">
        <f>SUMIF('Fees Form'!$B$6:$B$42,PCC_Summary!$A14,'Fees Form'!L$6:L$42)</f>
        <v>0</v>
      </c>
      <c r="E14" s="91">
        <f>SUMIF('Fees Form'!$B$6:$B$42,PCC_Summary!$A14,'Fees Form'!M$6:M$42)</f>
        <v>0</v>
      </c>
      <c r="F14" s="91">
        <f>SUMIF('Fees Form'!$B$6:$B$42,PCC_Summary!$A14,'Fees Form'!N$6:N$42)</f>
        <v>0</v>
      </c>
      <c r="G14" s="93">
        <f>SUMIF('Fees Form'!$B$6:$B$42,PCC_Summary!$A14,'Fees Form'!O$6:O$42)</f>
        <v>0</v>
      </c>
      <c r="H14" s="94">
        <f>SUMIF('Fees Form'!$B$6:$B$42,PCC_Summary!$A14,'Fees Form'!P$6:P$42)</f>
        <v>0</v>
      </c>
    </row>
    <row r="15" spans="1:8" ht="17.25">
      <c r="A15" s="102" t="str">
        <f>IF('Fees Form'!$B$3=0,"",IF(HLOOKUP('Fees Form'!$B$3,Parishes,12,FALSE)=0,"",HLOOKUP('Fees Form'!$B$3,Parishes,12,FALSE)))</f>
        <v/>
      </c>
      <c r="B15" s="92" t="str">
        <f>IFERROR(VLOOKUP(A15,'Parish List'!$D:$E,2,0),"")</f>
        <v/>
      </c>
      <c r="C15" s="93">
        <f>SUMIF('Fees Form'!$B$6:$B$42,PCC_Summary!$A15,'Fees Form'!K$6:K$42)</f>
        <v>0</v>
      </c>
      <c r="D15" s="91">
        <f>SUMIF('Fees Form'!$B$6:$B$42,PCC_Summary!$A15,'Fees Form'!L$6:L$42)</f>
        <v>0</v>
      </c>
      <c r="E15" s="91">
        <f>SUMIF('Fees Form'!$B$6:$B$42,PCC_Summary!$A15,'Fees Form'!M$6:M$42)</f>
        <v>0</v>
      </c>
      <c r="F15" s="91">
        <f>SUMIF('Fees Form'!$B$6:$B$42,PCC_Summary!$A15,'Fees Form'!N$6:N$42)</f>
        <v>0</v>
      </c>
      <c r="G15" s="93">
        <f>SUMIF('Fees Form'!$B$6:$B$42,PCC_Summary!$A15,'Fees Form'!O$6:O$42)</f>
        <v>0</v>
      </c>
      <c r="H15" s="94">
        <f>SUMIF('Fees Form'!$B$6:$B$42,PCC_Summary!$A15,'Fees Form'!P$6:P$42)</f>
        <v>0</v>
      </c>
    </row>
    <row r="16" spans="1:8" ht="17.25">
      <c r="A16" s="102" t="str">
        <f>IF('Fees Form'!$B$3=0,"",IF(HLOOKUP('Fees Form'!$B$3,Parishes,13,FALSE)=0,"",HLOOKUP('Fees Form'!$B$3,Parishes,13,FALSE)))</f>
        <v/>
      </c>
      <c r="B16" s="92" t="str">
        <f>IFERROR(VLOOKUP(A16,'Parish List'!$D:$E,2,0),"")</f>
        <v/>
      </c>
      <c r="C16" s="93">
        <f>SUMIF('Fees Form'!$B$6:$B$42,PCC_Summary!$A16,'Fees Form'!K$6:K$42)</f>
        <v>0</v>
      </c>
      <c r="D16" s="91">
        <f>SUMIF('Fees Form'!$B$6:$B$42,PCC_Summary!$A16,'Fees Form'!L$6:L$42)</f>
        <v>0</v>
      </c>
      <c r="E16" s="91">
        <f>SUMIF('Fees Form'!$B$6:$B$42,PCC_Summary!$A16,'Fees Form'!M$6:M$42)</f>
        <v>0</v>
      </c>
      <c r="F16" s="91">
        <f>SUMIF('Fees Form'!$B$6:$B$42,PCC_Summary!$A16,'Fees Form'!N$6:N$42)</f>
        <v>0</v>
      </c>
      <c r="G16" s="93">
        <f>SUMIF('Fees Form'!$B$6:$B$42,PCC_Summary!$A16,'Fees Form'!O$6:O$42)</f>
        <v>0</v>
      </c>
      <c r="H16" s="94">
        <f>SUMIF('Fees Form'!$B$6:$B$42,PCC_Summary!$A16,'Fees Form'!P$6:P$42)</f>
        <v>0</v>
      </c>
    </row>
    <row r="17" spans="1:8" ht="17.25">
      <c r="A17" s="102" t="str">
        <f>IF('Fees Form'!$B$3=0,"",IF(HLOOKUP('Fees Form'!$B$3,Parishes,14,FALSE)=0,"",HLOOKUP('Fees Form'!$B$3,Parishes,14,FALSE)))</f>
        <v/>
      </c>
      <c r="B17" s="92" t="str">
        <f>IFERROR(VLOOKUP(A17,'Parish List'!$D:$E,2,0),"")</f>
        <v/>
      </c>
      <c r="C17" s="93">
        <f>SUMIF('Fees Form'!$B$6:$B$42,PCC_Summary!$A17,'Fees Form'!K$6:K$42)</f>
        <v>0</v>
      </c>
      <c r="D17" s="91">
        <f>SUMIF('Fees Form'!$B$6:$B$42,PCC_Summary!$A17,'Fees Form'!L$6:L$42)</f>
        <v>0</v>
      </c>
      <c r="E17" s="91">
        <f>SUMIF('Fees Form'!$B$6:$B$42,PCC_Summary!$A17,'Fees Form'!M$6:M$42)</f>
        <v>0</v>
      </c>
      <c r="F17" s="91">
        <f>SUMIF('Fees Form'!$B$6:$B$42,PCC_Summary!$A17,'Fees Form'!N$6:N$42)</f>
        <v>0</v>
      </c>
      <c r="G17" s="93">
        <f>SUMIF('Fees Form'!$B$6:$B$42,PCC_Summary!$A17,'Fees Form'!O$6:O$42)</f>
        <v>0</v>
      </c>
      <c r="H17" s="94">
        <f>SUMIF('Fees Form'!$B$6:$B$42,PCC_Summary!$A17,'Fees Form'!P$6:P$42)</f>
        <v>0</v>
      </c>
    </row>
    <row r="18" spans="1:8" ht="17.25">
      <c r="A18" s="102" t="str">
        <f>IF('Fees Form'!$B$3=0,"",IF(HLOOKUP('Fees Form'!$B$3,Parishes,15,FALSE)=0,"",HLOOKUP('Fees Form'!$B$3,Parishes,15,FALSE)))</f>
        <v/>
      </c>
      <c r="B18" s="92" t="str">
        <f>IFERROR(VLOOKUP(A18,'Parish List'!$D:$E,2,0),"")</f>
        <v/>
      </c>
      <c r="C18" s="93">
        <f>SUMIF('Fees Form'!$B$6:$B$42,PCC_Summary!$A18,'Fees Form'!K$6:K$42)</f>
        <v>0</v>
      </c>
      <c r="D18" s="91">
        <f>SUMIF('Fees Form'!$B$6:$B$42,PCC_Summary!$A18,'Fees Form'!L$6:L$42)</f>
        <v>0</v>
      </c>
      <c r="E18" s="91">
        <f>SUMIF('Fees Form'!$B$6:$B$42,PCC_Summary!$A18,'Fees Form'!M$6:M$42)</f>
        <v>0</v>
      </c>
      <c r="F18" s="91">
        <f>SUMIF('Fees Form'!$B$6:$B$42,PCC_Summary!$A18,'Fees Form'!N$6:N$42)</f>
        <v>0</v>
      </c>
      <c r="G18" s="93">
        <f>SUMIF('Fees Form'!$B$6:$B$42,PCC_Summary!$A18,'Fees Form'!O$6:O$42)</f>
        <v>0</v>
      </c>
      <c r="H18" s="94">
        <f>SUMIF('Fees Form'!$B$6:$B$42,PCC_Summary!$A18,'Fees Form'!P$6:P$42)</f>
        <v>0</v>
      </c>
    </row>
    <row r="19" spans="1:8" ht="17.25">
      <c r="A19" s="102" t="str">
        <f>IF('Fees Form'!$B$3=0,"",IF(HLOOKUP('Fees Form'!$B$3,Parishes,16,FALSE)=0,"",HLOOKUP('Fees Form'!$B$3,Parishes,16,FALSE)))</f>
        <v/>
      </c>
      <c r="B19" s="92" t="str">
        <f>IFERROR(VLOOKUP(A19,'Parish List'!$D:$E,2,0),"")</f>
        <v/>
      </c>
      <c r="C19" s="93">
        <f>SUMIF('Fees Form'!$B$6:$B$42,PCC_Summary!$A19,'Fees Form'!K$6:K$42)</f>
        <v>0</v>
      </c>
      <c r="D19" s="91">
        <f>SUMIF('Fees Form'!$B$6:$B$42,PCC_Summary!$A19,'Fees Form'!L$6:L$42)</f>
        <v>0</v>
      </c>
      <c r="E19" s="91">
        <f>SUMIF('Fees Form'!$B$6:$B$42,PCC_Summary!$A19,'Fees Form'!M$6:M$42)</f>
        <v>0</v>
      </c>
      <c r="F19" s="91">
        <f>SUMIF('Fees Form'!$B$6:$B$42,PCC_Summary!$A19,'Fees Form'!N$6:N$42)</f>
        <v>0</v>
      </c>
      <c r="G19" s="93">
        <f>SUMIF('Fees Form'!$B$6:$B$42,PCC_Summary!$A19,'Fees Form'!O$6:O$42)</f>
        <v>0</v>
      </c>
      <c r="H19" s="94">
        <f>SUMIF('Fees Form'!$B$6:$B$42,PCC_Summary!$A19,'Fees Form'!P$6:P$42)</f>
        <v>0</v>
      </c>
    </row>
    <row r="20" spans="1:8" ht="17.25">
      <c r="A20" s="102" t="str">
        <f>IF('Fees Form'!$B$3=0,"",IF(HLOOKUP('Fees Form'!$B$3,Parishes,17,FALSE)=0,"",HLOOKUP('Fees Form'!$B$3,Parishes,17,FALSE)))</f>
        <v/>
      </c>
      <c r="B20" s="92" t="str">
        <f>IFERROR(VLOOKUP(A20,'Parish List'!$D:$E,2,0),"")</f>
        <v/>
      </c>
      <c r="C20" s="93">
        <f>SUMIF('Fees Form'!$B$6:$B$42,PCC_Summary!$A20,'Fees Form'!K$6:K$42)</f>
        <v>0</v>
      </c>
      <c r="D20" s="91">
        <f>SUMIF('Fees Form'!$B$6:$B$42,PCC_Summary!$A20,'Fees Form'!L$6:L$42)</f>
        <v>0</v>
      </c>
      <c r="E20" s="91">
        <f>SUMIF('Fees Form'!$B$6:$B$42,PCC_Summary!$A20,'Fees Form'!M$6:M$42)</f>
        <v>0</v>
      </c>
      <c r="F20" s="91">
        <f>SUMIF('Fees Form'!$B$6:$B$42,PCC_Summary!$A20,'Fees Form'!N$6:N$42)</f>
        <v>0</v>
      </c>
      <c r="G20" s="93">
        <f>SUMIF('Fees Form'!$B$6:$B$42,PCC_Summary!$A20,'Fees Form'!O$6:O$42)</f>
        <v>0</v>
      </c>
      <c r="H20" s="94">
        <f>SUMIF('Fees Form'!$B$6:$B$42,PCC_Summary!$A20,'Fees Form'!P$6:P$42)</f>
        <v>0</v>
      </c>
    </row>
    <row r="21" spans="1:8" ht="17.25">
      <c r="A21" s="101" t="s">
        <v>832</v>
      </c>
      <c r="B21" s="95"/>
      <c r="C21" s="96">
        <f>SUM(C5:C20)</f>
        <v>0</v>
      </c>
      <c r="D21" s="97">
        <f t="shared" ref="D21:H21" si="0">SUM(D5:D20)</f>
        <v>0</v>
      </c>
      <c r="E21" s="97">
        <f t="shared" si="0"/>
        <v>0</v>
      </c>
      <c r="F21" s="97">
        <f t="shared" si="0"/>
        <v>0</v>
      </c>
      <c r="G21" s="96">
        <f t="shared" si="0"/>
        <v>0</v>
      </c>
      <c r="H21" s="98">
        <f t="shared" si="0"/>
        <v>0</v>
      </c>
    </row>
    <row r="22" spans="1:8"/>
  </sheetData>
  <sheetProtection algorithmName="SHA-512" hashValue="IGJiGk+p/a0FPPhfQeDhKj/wWry5imntkaQHfcFJsS7QjoNhvWQ9GZ3KoQIFvPwDDAMCJXLpEoBfWnptYzOJXg==" saltValue="sBdF38dyGQkVNZoVoavmSg==" spinCount="100000" sheet="1" objects="1" scenarios="1"/>
  <mergeCells count="1">
    <mergeCell ref="G2:H2"/>
  </mergeCells>
  <pageMargins left="0.25" right="0.25" top="0.75" bottom="0.75" header="0.3" footer="0.3"/>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7F9E-62A3-436D-96FF-EF72D331C53C}">
  <sheetPr>
    <pageSetUpPr fitToPage="1"/>
  </sheetPr>
  <dimension ref="A1:AF29"/>
  <sheetViews>
    <sheetView zoomScaleNormal="100" workbookViewId="0"/>
  </sheetViews>
  <sheetFormatPr defaultColWidth="0" defaultRowHeight="15" zeroHeight="1"/>
  <cols>
    <col min="1" max="1" width="13.140625" style="2" bestFit="1" customWidth="1"/>
    <col min="2" max="17" width="10.140625" style="2" customWidth="1"/>
    <col min="18" max="18" width="13.5703125" style="2" customWidth="1"/>
    <col min="19" max="19" width="0.85546875" style="2" customWidth="1"/>
    <col min="20" max="16384" width="13.5703125" style="2" hidden="1"/>
  </cols>
  <sheetData>
    <row r="1" spans="1:32" s="25" customFormat="1" ht="19.5">
      <c r="A1" s="24" t="s">
        <v>723</v>
      </c>
      <c r="B1" s="182">
        <f>'Fees Form'!$B$3</f>
        <v>0</v>
      </c>
      <c r="C1" s="182"/>
      <c r="D1" s="182"/>
      <c r="E1" s="182"/>
      <c r="F1" s="182"/>
      <c r="G1" s="182"/>
      <c r="H1" s="182"/>
      <c r="I1" s="23" t="s">
        <v>792</v>
      </c>
      <c r="J1" s="183" t="str">
        <f>'Fees Form'!G1</f>
        <v>-</v>
      </c>
      <c r="K1" s="183"/>
      <c r="L1" s="183"/>
      <c r="M1" s="183"/>
      <c r="N1" s="183"/>
      <c r="O1" s="183"/>
      <c r="P1" s="183"/>
      <c r="Q1" s="183"/>
      <c r="R1" s="183"/>
      <c r="AA1" s="26"/>
      <c r="AB1" s="27"/>
      <c r="AC1" s="28"/>
      <c r="AE1" s="29"/>
      <c r="AF1" s="29"/>
    </row>
    <row r="2" spans="1:32" s="25" customFormat="1" ht="19.5">
      <c r="A2" s="31" t="s">
        <v>826</v>
      </c>
      <c r="B2" s="32"/>
      <c r="C2" s="32"/>
      <c r="D2" s="32"/>
      <c r="E2" s="32"/>
      <c r="F2" s="32"/>
      <c r="G2" s="32"/>
      <c r="H2" s="32"/>
      <c r="I2" s="37" t="s">
        <v>791</v>
      </c>
      <c r="J2" s="38"/>
      <c r="K2" s="34" t="s">
        <v>18</v>
      </c>
      <c r="L2" s="33"/>
      <c r="M2" s="38"/>
      <c r="N2" s="38"/>
      <c r="O2" s="33"/>
      <c r="P2" s="33"/>
      <c r="Q2" s="33"/>
      <c r="R2" s="33"/>
      <c r="AA2" s="24"/>
      <c r="AB2" s="30"/>
      <c r="AC2" s="24"/>
      <c r="AE2" s="30"/>
      <c r="AF2" s="30"/>
    </row>
    <row r="3" spans="1:32" ht="33" customHeight="1">
      <c r="A3" s="12" t="s">
        <v>740</v>
      </c>
      <c r="B3" s="108" t="str">
        <f>IF($B$1=0,"",IF(HLOOKUP($B$1,Parishes,2,FALSE)=0,"",HLOOKUP($B$1,Parishes,2,FALSE)))</f>
        <v/>
      </c>
      <c r="C3" s="108" t="str">
        <f>IF($B$1=0,"",IF(HLOOKUP($B$1,Parishes,3,FALSE)=0,"",HLOOKUP($B$1,Parishes,3,FALSE)))</f>
        <v/>
      </c>
      <c r="D3" s="108" t="str">
        <f>IF($B$1=0,"",IF(HLOOKUP($B$1,Parishes,4,FALSE)=0,"",HLOOKUP($B$1,Parishes,4,FALSE)))</f>
        <v/>
      </c>
      <c r="E3" s="108" t="str">
        <f>IF($B$1=0,"",IF(HLOOKUP($B$1,Parishes,5,FALSE)=0,"",HLOOKUP($B$1,Parishes,5,FALSE)))</f>
        <v/>
      </c>
      <c r="F3" s="108" t="str">
        <f>IF($B$1=0,"",IF(HLOOKUP($B$1,Parishes,6,FALSE)=0,"",HLOOKUP($B$1,Parishes,6,FALSE)))</f>
        <v/>
      </c>
      <c r="G3" s="108" t="str">
        <f>IF($B$1=0,"",IF(HLOOKUP($B$1,Parishes,7,FALSE)=0,"",HLOOKUP($B$1,Parishes,7,FALSE)))</f>
        <v/>
      </c>
      <c r="H3" s="108" t="str">
        <f>IF($B$1=0,"",IF(HLOOKUP($B$1,Parishes,8,FALSE)=0,"",HLOOKUP($B$1,Parishes,8,FALSE)))</f>
        <v/>
      </c>
      <c r="I3" s="108" t="str">
        <f>IF($B$1=0,"",IF(HLOOKUP($B$1,Parishes,9,FALSE)=0,"",HLOOKUP($B$1,Parishes,9,FALSE)))</f>
        <v/>
      </c>
      <c r="J3" s="108" t="str">
        <f>IF($B$1=0,"",IF(HLOOKUP($B$1,Parishes,10,FALSE)=0,"",HLOOKUP($B$1,Parishes,10,FALSE)))</f>
        <v/>
      </c>
      <c r="K3" s="108" t="str">
        <f>IF($B$1=0,"",IF(HLOOKUP($B$1,Parishes,11,FALSE)=0,"",HLOOKUP($B$1,Parishes,11,FALSE)))</f>
        <v/>
      </c>
      <c r="L3" s="108" t="str">
        <f>IF($B$1=0,"",IF(HLOOKUP($B$1,Parishes,12,FALSE)=0,"",HLOOKUP($B$1,Parishes,12,FALSE)))</f>
        <v/>
      </c>
      <c r="M3" s="108" t="str">
        <f>IF($B$1=0,"",IF(HLOOKUP($B$1,Parishes,13,FALSE)=0,"",HLOOKUP($B$1,Parishes,13,FALSE)))</f>
        <v/>
      </c>
      <c r="N3" s="108" t="str">
        <f>IF($B$1=0,"",IF(HLOOKUP($B$1,Parishes,14,FALSE)=0,"",HLOOKUP($B$1,Parishes,14,FALSE)))</f>
        <v/>
      </c>
      <c r="O3" s="108" t="str">
        <f>IF($B$1=0,"",IF(HLOOKUP($B$1,Parishes,15,FALSE)=0,"",HLOOKUP($B$1,Parishes,15,FALSE)))</f>
        <v/>
      </c>
      <c r="P3" s="108" t="str">
        <f>IF($B$1=0,"",IF(HLOOKUP($B$1,Parishes,16,FALSE)=0,"",HLOOKUP($B$1,Parishes,16,FALSE)))</f>
        <v/>
      </c>
      <c r="Q3" s="108" t="str">
        <f>IF($B$1=0,"",IF(HLOOKUP($B$1,Parishes,17,FALSE)=0,"",HLOOKUP($B$1,Parishes,17,FALSE)))</f>
        <v/>
      </c>
      <c r="R3" s="13" t="s">
        <v>1</v>
      </c>
    </row>
    <row r="4" spans="1:32" ht="17.25">
      <c r="A4" s="14" t="s">
        <v>788</v>
      </c>
      <c r="B4" s="15" t="str">
        <f>IFERROR(VLOOKUP(B3,'Parish List'!$D:$E,2,0),"")</f>
        <v/>
      </c>
      <c r="C4" s="15" t="str">
        <f>IFERROR(VLOOKUP(C3,'Parish List'!$D:$E,2,0),"")</f>
        <v/>
      </c>
      <c r="D4" s="15" t="str">
        <f>IFERROR(VLOOKUP(D3,'Parish List'!$D:$E,2,0),"")</f>
        <v/>
      </c>
      <c r="E4" s="15" t="str">
        <f>IFERROR(VLOOKUP(E3,'Parish List'!$D:$E,2,0),"")</f>
        <v/>
      </c>
      <c r="F4" s="15" t="str">
        <f>IFERROR(VLOOKUP(F3,'Parish List'!$D:$E,2,0),"")</f>
        <v/>
      </c>
      <c r="G4" s="15" t="str">
        <f>IFERROR(VLOOKUP(G3,'Parish List'!$D:$E,2,0),"")</f>
        <v/>
      </c>
      <c r="H4" s="15" t="str">
        <f>IFERROR(VLOOKUP(H3,'Parish List'!$D:$E,2,0),"")</f>
        <v/>
      </c>
      <c r="I4" s="15" t="str">
        <f>IFERROR(VLOOKUP(I3,'Parish List'!$D:$E,2,0),"")</f>
        <v/>
      </c>
      <c r="J4" s="15" t="str">
        <f>IFERROR(VLOOKUP(J3,'Parish List'!$D:$E,2,0),"")</f>
        <v/>
      </c>
      <c r="K4" s="15" t="str">
        <f>IFERROR(VLOOKUP(K3,'Parish List'!$D:$E,2,0),"")</f>
        <v/>
      </c>
      <c r="L4" s="15" t="str">
        <f>IFERROR(VLOOKUP(L3,'Parish List'!$D:$E,2,0),"")</f>
        <v/>
      </c>
      <c r="M4" s="15" t="str">
        <f>IFERROR(VLOOKUP(M3,'Parish List'!$D:$E,2,0),"")</f>
        <v/>
      </c>
      <c r="N4" s="15" t="str">
        <f>IFERROR(VLOOKUP(N3,'Parish List'!$D:$E,2,0),"")</f>
        <v/>
      </c>
      <c r="O4" s="15" t="str">
        <f>IFERROR(VLOOKUP(O3,'Parish List'!$D:$E,2,0),"")</f>
        <v/>
      </c>
      <c r="P4" s="15" t="str">
        <f>IFERROR(VLOOKUP(P3,'Parish List'!$D:$E,2,0),"")</f>
        <v/>
      </c>
      <c r="Q4" s="15" t="str">
        <f>IFERROR(VLOOKUP(Q3,'Parish List'!$D:$E,2,0),"")</f>
        <v/>
      </c>
      <c r="R4" s="16"/>
    </row>
    <row r="5" spans="1:32" ht="17.25">
      <c r="A5" s="17" t="s">
        <v>677</v>
      </c>
      <c r="B5" s="18">
        <f>SUMIFS('Fees Form'!$K:$K,'Fees Form'!$B:$B,DOS_Remittance!B$3,'Fees Form'!$G:$G,DOS_Remittance!$A5)</f>
        <v>0</v>
      </c>
      <c r="C5" s="18">
        <f>SUMIFS('Fees Form'!$K:$K,'Fees Form'!$B:$B,DOS_Remittance!C$3,'Fees Form'!$G:$G,DOS_Remittance!$A5)</f>
        <v>0</v>
      </c>
      <c r="D5" s="18">
        <f>SUMIFS('Fees Form'!$K:$K,'Fees Form'!$B:$B,DOS_Remittance!D$3,'Fees Form'!$G:$G,DOS_Remittance!$A5)</f>
        <v>0</v>
      </c>
      <c r="E5" s="18">
        <f>SUMIFS('Fees Form'!$K:$K,'Fees Form'!$B:$B,DOS_Remittance!E$3,'Fees Form'!$G:$G,DOS_Remittance!$A5)</f>
        <v>0</v>
      </c>
      <c r="F5" s="18">
        <f>SUMIFS('Fees Form'!$K:$K,'Fees Form'!$B:$B,DOS_Remittance!F$3,'Fees Form'!$G:$G,DOS_Remittance!$A5)</f>
        <v>0</v>
      </c>
      <c r="G5" s="18">
        <f>SUMIFS('Fees Form'!$K:$K,'Fees Form'!$B:$B,DOS_Remittance!G$3,'Fees Form'!$G:$G,DOS_Remittance!$A5)</f>
        <v>0</v>
      </c>
      <c r="H5" s="18">
        <f>SUMIFS('Fees Form'!$K:$K,'Fees Form'!$B:$B,DOS_Remittance!H$3,'Fees Form'!$G:$G,DOS_Remittance!$A5)</f>
        <v>0</v>
      </c>
      <c r="I5" s="18">
        <f>SUMIFS('Fees Form'!$K:$K,'Fees Form'!$B:$B,DOS_Remittance!I$3,'Fees Form'!$G:$G,DOS_Remittance!$A5)</f>
        <v>0</v>
      </c>
      <c r="J5" s="18">
        <f>SUMIFS('Fees Form'!$K:$K,'Fees Form'!$B:$B,DOS_Remittance!J$3,'Fees Form'!$G:$G,DOS_Remittance!$A5)</f>
        <v>0</v>
      </c>
      <c r="K5" s="18">
        <f>SUMIFS('Fees Form'!$K:$K,'Fees Form'!$B:$B,DOS_Remittance!K$3,'Fees Form'!$G:$G,DOS_Remittance!$A5)</f>
        <v>0</v>
      </c>
      <c r="L5" s="18">
        <f>SUMIFS('Fees Form'!$K:$K,'Fees Form'!$B:$B,DOS_Remittance!L$3,'Fees Form'!$G:$G,DOS_Remittance!$A5)</f>
        <v>0</v>
      </c>
      <c r="M5" s="18">
        <f>SUMIFS('Fees Form'!$K:$K,'Fees Form'!$B:$B,DOS_Remittance!M$3,'Fees Form'!$G:$G,DOS_Remittance!$A5)</f>
        <v>0</v>
      </c>
      <c r="N5" s="18">
        <f>SUMIFS('Fees Form'!$K:$K,'Fees Form'!$B:$B,DOS_Remittance!N$3,'Fees Form'!$G:$G,DOS_Remittance!$A5)</f>
        <v>0</v>
      </c>
      <c r="O5" s="18">
        <f>SUMIFS('Fees Form'!$K:$K,'Fees Form'!$B:$B,DOS_Remittance!O$3,'Fees Form'!$G:$G,DOS_Remittance!$A5)</f>
        <v>0</v>
      </c>
      <c r="P5" s="18">
        <f>SUMIFS('Fees Form'!$K:$K,'Fees Form'!$B:$B,DOS_Remittance!P$3,'Fees Form'!$G:$G,DOS_Remittance!$A5)</f>
        <v>0</v>
      </c>
      <c r="Q5" s="18">
        <f>SUMIFS('Fees Form'!$K:$K,'Fees Form'!$B:$B,DOS_Remittance!Q$3,'Fees Form'!$G:$G,DOS_Remittance!$A5)</f>
        <v>0</v>
      </c>
      <c r="R5" s="19">
        <f>SUM(B5:Q5)</f>
        <v>0</v>
      </c>
    </row>
    <row r="6" spans="1:32" ht="17.25">
      <c r="A6" s="17" t="s">
        <v>678</v>
      </c>
      <c r="B6" s="18">
        <f>SUMIFS('Fees Form'!$K:$K,'Fees Form'!$B:$B,DOS_Remittance!B$3,'Fees Form'!$G:$G,DOS_Remittance!$A6)</f>
        <v>0</v>
      </c>
      <c r="C6" s="18">
        <f>SUMIFS('Fees Form'!$K:$K,'Fees Form'!$B:$B,DOS_Remittance!C$3,'Fees Form'!$G:$G,DOS_Remittance!$A6)</f>
        <v>0</v>
      </c>
      <c r="D6" s="18">
        <f>SUMIFS('Fees Form'!$K:$K,'Fees Form'!$B:$B,DOS_Remittance!D$3,'Fees Form'!$G:$G,DOS_Remittance!$A6)</f>
        <v>0</v>
      </c>
      <c r="E6" s="18">
        <f>SUMIFS('Fees Form'!$K:$K,'Fees Form'!$B:$B,DOS_Remittance!E$3,'Fees Form'!$G:$G,DOS_Remittance!$A6)</f>
        <v>0</v>
      </c>
      <c r="F6" s="18">
        <f>SUMIFS('Fees Form'!$K:$K,'Fees Form'!$B:$B,DOS_Remittance!F$3,'Fees Form'!$G:$G,DOS_Remittance!$A6)</f>
        <v>0</v>
      </c>
      <c r="G6" s="18">
        <f>SUMIFS('Fees Form'!$K:$K,'Fees Form'!$B:$B,DOS_Remittance!G$3,'Fees Form'!$G:$G,DOS_Remittance!$A6)</f>
        <v>0</v>
      </c>
      <c r="H6" s="18">
        <f>SUMIFS('Fees Form'!$K:$K,'Fees Form'!$B:$B,DOS_Remittance!H$3,'Fees Form'!$G:$G,DOS_Remittance!$A6)</f>
        <v>0</v>
      </c>
      <c r="I6" s="18">
        <f>SUMIFS('Fees Form'!$K:$K,'Fees Form'!$B:$B,DOS_Remittance!I$3,'Fees Form'!$G:$G,DOS_Remittance!$A6)</f>
        <v>0</v>
      </c>
      <c r="J6" s="18">
        <f>SUMIFS('Fees Form'!$K:$K,'Fees Form'!$B:$B,DOS_Remittance!J$3,'Fees Form'!$G:$G,DOS_Remittance!$A6)</f>
        <v>0</v>
      </c>
      <c r="K6" s="18">
        <f>SUMIFS('Fees Form'!$K:$K,'Fees Form'!$B:$B,DOS_Remittance!K$3,'Fees Form'!$G:$G,DOS_Remittance!$A6)</f>
        <v>0</v>
      </c>
      <c r="L6" s="18">
        <f>SUMIFS('Fees Form'!$K:$K,'Fees Form'!$B:$B,DOS_Remittance!L$3,'Fees Form'!$G:$G,DOS_Remittance!$A6)</f>
        <v>0</v>
      </c>
      <c r="M6" s="18">
        <f>SUMIFS('Fees Form'!$K:$K,'Fees Form'!$B:$B,DOS_Remittance!M$3,'Fees Form'!$G:$G,DOS_Remittance!$A6)</f>
        <v>0</v>
      </c>
      <c r="N6" s="18">
        <f>SUMIFS('Fees Form'!$K:$K,'Fees Form'!$B:$B,DOS_Remittance!N$3,'Fees Form'!$G:$G,DOS_Remittance!$A6)</f>
        <v>0</v>
      </c>
      <c r="O6" s="18">
        <f>SUMIFS('Fees Form'!$K:$K,'Fees Form'!$B:$B,DOS_Remittance!O$3,'Fees Form'!$G:$G,DOS_Remittance!$A6)</f>
        <v>0</v>
      </c>
      <c r="P6" s="18">
        <f>SUMIFS('Fees Form'!$K:$K,'Fees Form'!$B:$B,DOS_Remittance!P$3,'Fees Form'!$G:$G,DOS_Remittance!$A6)</f>
        <v>0</v>
      </c>
      <c r="Q6" s="18">
        <f>SUMIFS('Fees Form'!$K:$K,'Fees Form'!$B:$B,DOS_Remittance!Q$3,'Fees Form'!$G:$G,DOS_Remittance!$A6)</f>
        <v>0</v>
      </c>
      <c r="R6" s="19">
        <f t="shared" ref="R6:R26" si="0">SUM(B6:Q6)</f>
        <v>0</v>
      </c>
    </row>
    <row r="7" spans="1:32" ht="17.25">
      <c r="A7" s="17" t="s">
        <v>679</v>
      </c>
      <c r="B7" s="18">
        <f>SUMIFS('Fees Form'!$K:$K,'Fees Form'!$B:$B,DOS_Remittance!B$3,'Fees Form'!$G:$G,DOS_Remittance!$A7)</f>
        <v>0</v>
      </c>
      <c r="C7" s="18">
        <f>SUMIFS('Fees Form'!$K:$K,'Fees Form'!$B:$B,DOS_Remittance!C$3,'Fees Form'!$G:$G,DOS_Remittance!$A7)</f>
        <v>0</v>
      </c>
      <c r="D7" s="18">
        <f>SUMIFS('Fees Form'!$K:$K,'Fees Form'!$B:$B,DOS_Remittance!D$3,'Fees Form'!$G:$G,DOS_Remittance!$A7)</f>
        <v>0</v>
      </c>
      <c r="E7" s="18">
        <f>SUMIFS('Fees Form'!$K:$K,'Fees Form'!$B:$B,DOS_Remittance!E$3,'Fees Form'!$G:$G,DOS_Remittance!$A7)</f>
        <v>0</v>
      </c>
      <c r="F7" s="18">
        <f>SUMIFS('Fees Form'!$K:$K,'Fees Form'!$B:$B,DOS_Remittance!F$3,'Fees Form'!$G:$G,DOS_Remittance!$A7)</f>
        <v>0</v>
      </c>
      <c r="G7" s="18">
        <f>SUMIFS('Fees Form'!$K:$K,'Fees Form'!$B:$B,DOS_Remittance!G$3,'Fees Form'!$G:$G,DOS_Remittance!$A7)</f>
        <v>0</v>
      </c>
      <c r="H7" s="18">
        <f>SUMIFS('Fees Form'!$K:$K,'Fees Form'!$B:$B,DOS_Remittance!H$3,'Fees Form'!$G:$G,DOS_Remittance!$A7)</f>
        <v>0</v>
      </c>
      <c r="I7" s="18">
        <f>SUMIFS('Fees Form'!$K:$K,'Fees Form'!$B:$B,DOS_Remittance!I$3,'Fees Form'!$G:$G,DOS_Remittance!$A7)</f>
        <v>0</v>
      </c>
      <c r="J7" s="18">
        <f>SUMIFS('Fees Form'!$K:$K,'Fees Form'!$B:$B,DOS_Remittance!J$3,'Fees Form'!$G:$G,DOS_Remittance!$A7)</f>
        <v>0</v>
      </c>
      <c r="K7" s="18">
        <f>SUMIFS('Fees Form'!$K:$K,'Fees Form'!$B:$B,DOS_Remittance!K$3,'Fees Form'!$G:$G,DOS_Remittance!$A7)</f>
        <v>0</v>
      </c>
      <c r="L7" s="18">
        <f>SUMIFS('Fees Form'!$K:$K,'Fees Form'!$B:$B,DOS_Remittance!L$3,'Fees Form'!$G:$G,DOS_Remittance!$A7)</f>
        <v>0</v>
      </c>
      <c r="M7" s="18">
        <f>SUMIFS('Fees Form'!$K:$K,'Fees Form'!$B:$B,DOS_Remittance!M$3,'Fees Form'!$G:$G,DOS_Remittance!$A7)</f>
        <v>0</v>
      </c>
      <c r="N7" s="18">
        <f>SUMIFS('Fees Form'!$K:$K,'Fees Form'!$B:$B,DOS_Remittance!N$3,'Fees Form'!$G:$G,DOS_Remittance!$A7)</f>
        <v>0</v>
      </c>
      <c r="O7" s="18">
        <f>SUMIFS('Fees Form'!$K:$K,'Fees Form'!$B:$B,DOS_Remittance!O$3,'Fees Form'!$G:$G,DOS_Remittance!$A7)</f>
        <v>0</v>
      </c>
      <c r="P7" s="18">
        <f>SUMIFS('Fees Form'!$K:$K,'Fees Form'!$B:$B,DOS_Remittance!P$3,'Fees Form'!$G:$G,DOS_Remittance!$A7)</f>
        <v>0</v>
      </c>
      <c r="Q7" s="18">
        <f>SUMIFS('Fees Form'!$K:$K,'Fees Form'!$B:$B,DOS_Remittance!Q$3,'Fees Form'!$G:$G,DOS_Remittance!$A7)</f>
        <v>0</v>
      </c>
      <c r="R7" s="19">
        <f t="shared" si="0"/>
        <v>0</v>
      </c>
    </row>
    <row r="8" spans="1:32" ht="17.25">
      <c r="A8" s="17" t="s">
        <v>681</v>
      </c>
      <c r="B8" s="18">
        <f>SUMIFS('Fees Form'!$K:$K,'Fees Form'!$B:$B,DOS_Remittance!B$3,'Fees Form'!$G:$G,DOS_Remittance!$A8)</f>
        <v>0</v>
      </c>
      <c r="C8" s="18">
        <f>SUMIFS('Fees Form'!$K:$K,'Fees Form'!$B:$B,DOS_Remittance!C$3,'Fees Form'!$G:$G,DOS_Remittance!$A8)</f>
        <v>0</v>
      </c>
      <c r="D8" s="18">
        <f>SUMIFS('Fees Form'!$K:$K,'Fees Form'!$B:$B,DOS_Remittance!D$3,'Fees Form'!$G:$G,DOS_Remittance!$A8)</f>
        <v>0</v>
      </c>
      <c r="E8" s="18">
        <f>SUMIFS('Fees Form'!$K:$K,'Fees Form'!$B:$B,DOS_Remittance!E$3,'Fees Form'!$G:$G,DOS_Remittance!$A8)</f>
        <v>0</v>
      </c>
      <c r="F8" s="18">
        <f>SUMIFS('Fees Form'!$K:$K,'Fees Form'!$B:$B,DOS_Remittance!F$3,'Fees Form'!$G:$G,DOS_Remittance!$A8)</f>
        <v>0</v>
      </c>
      <c r="G8" s="18">
        <f>SUMIFS('Fees Form'!$K:$K,'Fees Form'!$B:$B,DOS_Remittance!G$3,'Fees Form'!$G:$G,DOS_Remittance!$A8)</f>
        <v>0</v>
      </c>
      <c r="H8" s="18">
        <f>SUMIFS('Fees Form'!$K:$K,'Fees Form'!$B:$B,DOS_Remittance!H$3,'Fees Form'!$G:$G,DOS_Remittance!$A8)</f>
        <v>0</v>
      </c>
      <c r="I8" s="18">
        <f>SUMIFS('Fees Form'!$K:$K,'Fees Form'!$B:$B,DOS_Remittance!I$3,'Fees Form'!$G:$G,DOS_Remittance!$A8)</f>
        <v>0</v>
      </c>
      <c r="J8" s="18">
        <f>SUMIFS('Fees Form'!$K:$K,'Fees Form'!$B:$B,DOS_Remittance!J$3,'Fees Form'!$G:$G,DOS_Remittance!$A8)</f>
        <v>0</v>
      </c>
      <c r="K8" s="18">
        <f>SUMIFS('Fees Form'!$K:$K,'Fees Form'!$B:$B,DOS_Remittance!K$3,'Fees Form'!$G:$G,DOS_Remittance!$A8)</f>
        <v>0</v>
      </c>
      <c r="L8" s="18">
        <f>SUMIFS('Fees Form'!$K:$K,'Fees Form'!$B:$B,DOS_Remittance!L$3,'Fees Form'!$G:$G,DOS_Remittance!$A8)</f>
        <v>0</v>
      </c>
      <c r="M8" s="18">
        <f>SUMIFS('Fees Form'!$K:$K,'Fees Form'!$B:$B,DOS_Remittance!M$3,'Fees Form'!$G:$G,DOS_Remittance!$A8)</f>
        <v>0</v>
      </c>
      <c r="N8" s="18">
        <f>SUMIFS('Fees Form'!$K:$K,'Fees Form'!$B:$B,DOS_Remittance!N$3,'Fees Form'!$G:$G,DOS_Remittance!$A8)</f>
        <v>0</v>
      </c>
      <c r="O8" s="18">
        <f>SUMIFS('Fees Form'!$K:$K,'Fees Form'!$B:$B,DOS_Remittance!O$3,'Fees Form'!$G:$G,DOS_Remittance!$A8)</f>
        <v>0</v>
      </c>
      <c r="P8" s="18">
        <f>SUMIFS('Fees Form'!$K:$K,'Fees Form'!$B:$B,DOS_Remittance!P$3,'Fees Form'!$G:$G,DOS_Remittance!$A8)</f>
        <v>0</v>
      </c>
      <c r="Q8" s="18">
        <f>SUMIFS('Fees Form'!$K:$K,'Fees Form'!$B:$B,DOS_Remittance!Q$3,'Fees Form'!$G:$G,DOS_Remittance!$A8)</f>
        <v>0</v>
      </c>
      <c r="R8" s="19">
        <f t="shared" si="0"/>
        <v>0</v>
      </c>
    </row>
    <row r="9" spans="1:32" ht="17.25">
      <c r="A9" s="17" t="s">
        <v>683</v>
      </c>
      <c r="B9" s="18">
        <f>SUMIFS('Fees Form'!$K:$K,'Fees Form'!$B:$B,DOS_Remittance!B$3,'Fees Form'!$G:$G,DOS_Remittance!$A9)</f>
        <v>0</v>
      </c>
      <c r="C9" s="18">
        <f>SUMIFS('Fees Form'!$K:$K,'Fees Form'!$B:$B,DOS_Remittance!C$3,'Fees Form'!$G:$G,DOS_Remittance!$A9)</f>
        <v>0</v>
      </c>
      <c r="D9" s="18">
        <f>SUMIFS('Fees Form'!$K:$K,'Fees Form'!$B:$B,DOS_Remittance!D$3,'Fees Form'!$G:$G,DOS_Remittance!$A9)</f>
        <v>0</v>
      </c>
      <c r="E9" s="18">
        <f>SUMIFS('Fees Form'!$K:$K,'Fees Form'!$B:$B,DOS_Remittance!E$3,'Fees Form'!$G:$G,DOS_Remittance!$A9)</f>
        <v>0</v>
      </c>
      <c r="F9" s="18">
        <f>SUMIFS('Fees Form'!$K:$K,'Fees Form'!$B:$B,DOS_Remittance!F$3,'Fees Form'!$G:$G,DOS_Remittance!$A9)</f>
        <v>0</v>
      </c>
      <c r="G9" s="18">
        <f>SUMIFS('Fees Form'!$K:$K,'Fees Form'!$B:$B,DOS_Remittance!G$3,'Fees Form'!$G:$G,DOS_Remittance!$A9)</f>
        <v>0</v>
      </c>
      <c r="H9" s="18">
        <f>SUMIFS('Fees Form'!$K:$K,'Fees Form'!$B:$B,DOS_Remittance!H$3,'Fees Form'!$G:$G,DOS_Remittance!$A9)</f>
        <v>0</v>
      </c>
      <c r="I9" s="18">
        <f>SUMIFS('Fees Form'!$K:$K,'Fees Form'!$B:$B,DOS_Remittance!I$3,'Fees Form'!$G:$G,DOS_Remittance!$A9)</f>
        <v>0</v>
      </c>
      <c r="J9" s="18">
        <f>SUMIFS('Fees Form'!$K:$K,'Fees Form'!$B:$B,DOS_Remittance!J$3,'Fees Form'!$G:$G,DOS_Remittance!$A9)</f>
        <v>0</v>
      </c>
      <c r="K9" s="18">
        <f>SUMIFS('Fees Form'!$K:$K,'Fees Form'!$B:$B,DOS_Remittance!K$3,'Fees Form'!$G:$G,DOS_Remittance!$A9)</f>
        <v>0</v>
      </c>
      <c r="L9" s="18">
        <f>SUMIFS('Fees Form'!$K:$K,'Fees Form'!$B:$B,DOS_Remittance!L$3,'Fees Form'!$G:$G,DOS_Remittance!$A9)</f>
        <v>0</v>
      </c>
      <c r="M9" s="18">
        <f>SUMIFS('Fees Form'!$K:$K,'Fees Form'!$B:$B,DOS_Remittance!M$3,'Fees Form'!$G:$G,DOS_Remittance!$A9)</f>
        <v>0</v>
      </c>
      <c r="N9" s="18">
        <f>SUMIFS('Fees Form'!$K:$K,'Fees Form'!$B:$B,DOS_Remittance!N$3,'Fees Form'!$G:$G,DOS_Remittance!$A9)</f>
        <v>0</v>
      </c>
      <c r="O9" s="18">
        <f>SUMIFS('Fees Form'!$K:$K,'Fees Form'!$B:$B,DOS_Remittance!O$3,'Fees Form'!$G:$G,DOS_Remittance!$A9)</f>
        <v>0</v>
      </c>
      <c r="P9" s="18">
        <f>SUMIFS('Fees Form'!$K:$K,'Fees Form'!$B:$B,DOS_Remittance!P$3,'Fees Form'!$G:$G,DOS_Remittance!$A9)</f>
        <v>0</v>
      </c>
      <c r="Q9" s="18">
        <f>SUMIFS('Fees Form'!$K:$K,'Fees Form'!$B:$B,DOS_Remittance!Q$3,'Fees Form'!$G:$G,DOS_Remittance!$A9)</f>
        <v>0</v>
      </c>
      <c r="R9" s="19">
        <f t="shared" si="0"/>
        <v>0</v>
      </c>
    </row>
    <row r="10" spans="1:32" ht="17.25">
      <c r="A10" s="17" t="s">
        <v>684</v>
      </c>
      <c r="B10" s="18">
        <f>SUMIFS('Fees Form'!$K:$K,'Fees Form'!$B:$B,DOS_Remittance!B$3,'Fees Form'!$G:$G,DOS_Remittance!$A10)</f>
        <v>0</v>
      </c>
      <c r="C10" s="18">
        <f>SUMIFS('Fees Form'!$K:$K,'Fees Form'!$B:$B,DOS_Remittance!C$3,'Fees Form'!$G:$G,DOS_Remittance!$A10)</f>
        <v>0</v>
      </c>
      <c r="D10" s="18">
        <f>SUMIFS('Fees Form'!$K:$K,'Fees Form'!$B:$B,DOS_Remittance!D$3,'Fees Form'!$G:$G,DOS_Remittance!$A10)</f>
        <v>0</v>
      </c>
      <c r="E10" s="18">
        <f>SUMIFS('Fees Form'!$K:$K,'Fees Form'!$B:$B,DOS_Remittance!E$3,'Fees Form'!$G:$G,DOS_Remittance!$A10)</f>
        <v>0</v>
      </c>
      <c r="F10" s="18">
        <f>SUMIFS('Fees Form'!$K:$K,'Fees Form'!$B:$B,DOS_Remittance!F$3,'Fees Form'!$G:$G,DOS_Remittance!$A10)</f>
        <v>0</v>
      </c>
      <c r="G10" s="18">
        <f>SUMIFS('Fees Form'!$K:$K,'Fees Form'!$B:$B,DOS_Remittance!G$3,'Fees Form'!$G:$G,DOS_Remittance!$A10)</f>
        <v>0</v>
      </c>
      <c r="H10" s="18">
        <f>SUMIFS('Fees Form'!$K:$K,'Fees Form'!$B:$B,DOS_Remittance!H$3,'Fees Form'!$G:$G,DOS_Remittance!$A10)</f>
        <v>0</v>
      </c>
      <c r="I10" s="18">
        <f>SUMIFS('Fees Form'!$K:$K,'Fees Form'!$B:$B,DOS_Remittance!I$3,'Fees Form'!$G:$G,DOS_Remittance!$A10)</f>
        <v>0</v>
      </c>
      <c r="J10" s="18">
        <f>SUMIFS('Fees Form'!$K:$K,'Fees Form'!$B:$B,DOS_Remittance!J$3,'Fees Form'!$G:$G,DOS_Remittance!$A10)</f>
        <v>0</v>
      </c>
      <c r="K10" s="18">
        <f>SUMIFS('Fees Form'!$K:$K,'Fees Form'!$B:$B,DOS_Remittance!K$3,'Fees Form'!$G:$G,DOS_Remittance!$A10)</f>
        <v>0</v>
      </c>
      <c r="L10" s="18">
        <f>SUMIFS('Fees Form'!$K:$K,'Fees Form'!$B:$B,DOS_Remittance!L$3,'Fees Form'!$G:$G,DOS_Remittance!$A10)</f>
        <v>0</v>
      </c>
      <c r="M10" s="18">
        <f>SUMIFS('Fees Form'!$K:$K,'Fees Form'!$B:$B,DOS_Remittance!M$3,'Fees Form'!$G:$G,DOS_Remittance!$A10)</f>
        <v>0</v>
      </c>
      <c r="N10" s="18">
        <f>SUMIFS('Fees Form'!$K:$K,'Fees Form'!$B:$B,DOS_Remittance!N$3,'Fees Form'!$G:$G,DOS_Remittance!$A10)</f>
        <v>0</v>
      </c>
      <c r="O10" s="18">
        <f>SUMIFS('Fees Form'!$K:$K,'Fees Form'!$B:$B,DOS_Remittance!O$3,'Fees Form'!$G:$G,DOS_Remittance!$A10)</f>
        <v>0</v>
      </c>
      <c r="P10" s="18">
        <f>SUMIFS('Fees Form'!$K:$K,'Fees Form'!$B:$B,DOS_Remittance!P$3,'Fees Form'!$G:$G,DOS_Remittance!$A10)</f>
        <v>0</v>
      </c>
      <c r="Q10" s="18">
        <f>SUMIFS('Fees Form'!$K:$K,'Fees Form'!$B:$B,DOS_Remittance!Q$3,'Fees Form'!$G:$G,DOS_Remittance!$A10)</f>
        <v>0</v>
      </c>
      <c r="R10" s="19">
        <f t="shared" si="0"/>
        <v>0</v>
      </c>
    </row>
    <row r="11" spans="1:32" ht="17.25">
      <c r="A11" s="17" t="s">
        <v>685</v>
      </c>
      <c r="B11" s="18">
        <f>SUMIFS('Fees Form'!$K:$K,'Fees Form'!$B:$B,DOS_Remittance!B$3,'Fees Form'!$G:$G,DOS_Remittance!$A11)</f>
        <v>0</v>
      </c>
      <c r="C11" s="18">
        <f>SUMIFS('Fees Form'!$K:$K,'Fees Form'!$B:$B,DOS_Remittance!C$3,'Fees Form'!$G:$G,DOS_Remittance!$A11)</f>
        <v>0</v>
      </c>
      <c r="D11" s="18">
        <f>SUMIFS('Fees Form'!$K:$K,'Fees Form'!$B:$B,DOS_Remittance!D$3,'Fees Form'!$G:$G,DOS_Remittance!$A11)</f>
        <v>0</v>
      </c>
      <c r="E11" s="18">
        <f>SUMIFS('Fees Form'!$K:$K,'Fees Form'!$B:$B,DOS_Remittance!E$3,'Fees Form'!$G:$G,DOS_Remittance!$A11)</f>
        <v>0</v>
      </c>
      <c r="F11" s="18">
        <f>SUMIFS('Fees Form'!$K:$K,'Fees Form'!$B:$B,DOS_Remittance!F$3,'Fees Form'!$G:$G,DOS_Remittance!$A11)</f>
        <v>0</v>
      </c>
      <c r="G11" s="18">
        <f>SUMIFS('Fees Form'!$K:$K,'Fees Form'!$B:$B,DOS_Remittance!G$3,'Fees Form'!$G:$G,DOS_Remittance!$A11)</f>
        <v>0</v>
      </c>
      <c r="H11" s="18">
        <f>SUMIFS('Fees Form'!$K:$K,'Fees Form'!$B:$B,DOS_Remittance!H$3,'Fees Form'!$G:$G,DOS_Remittance!$A11)</f>
        <v>0</v>
      </c>
      <c r="I11" s="18">
        <f>SUMIFS('Fees Form'!$K:$K,'Fees Form'!$B:$B,DOS_Remittance!I$3,'Fees Form'!$G:$G,DOS_Remittance!$A11)</f>
        <v>0</v>
      </c>
      <c r="J11" s="18">
        <f>SUMIFS('Fees Form'!$K:$K,'Fees Form'!$B:$B,DOS_Remittance!J$3,'Fees Form'!$G:$G,DOS_Remittance!$A11)</f>
        <v>0</v>
      </c>
      <c r="K11" s="18">
        <f>SUMIFS('Fees Form'!$K:$K,'Fees Form'!$B:$B,DOS_Remittance!K$3,'Fees Form'!$G:$G,DOS_Remittance!$A11)</f>
        <v>0</v>
      </c>
      <c r="L11" s="18">
        <f>SUMIFS('Fees Form'!$K:$K,'Fees Form'!$B:$B,DOS_Remittance!L$3,'Fees Form'!$G:$G,DOS_Remittance!$A11)</f>
        <v>0</v>
      </c>
      <c r="M11" s="18">
        <f>SUMIFS('Fees Form'!$K:$K,'Fees Form'!$B:$B,DOS_Remittance!M$3,'Fees Form'!$G:$G,DOS_Remittance!$A11)</f>
        <v>0</v>
      </c>
      <c r="N11" s="18">
        <f>SUMIFS('Fees Form'!$K:$K,'Fees Form'!$B:$B,DOS_Remittance!N$3,'Fees Form'!$G:$G,DOS_Remittance!$A11)</f>
        <v>0</v>
      </c>
      <c r="O11" s="18">
        <f>SUMIFS('Fees Form'!$K:$K,'Fees Form'!$B:$B,DOS_Remittance!O$3,'Fees Form'!$G:$G,DOS_Remittance!$A11)</f>
        <v>0</v>
      </c>
      <c r="P11" s="18">
        <f>SUMIFS('Fees Form'!$K:$K,'Fees Form'!$B:$B,DOS_Remittance!P$3,'Fees Form'!$G:$G,DOS_Remittance!$A11)</f>
        <v>0</v>
      </c>
      <c r="Q11" s="18">
        <f>SUMIFS('Fees Form'!$K:$K,'Fees Form'!$B:$B,DOS_Remittance!Q$3,'Fees Form'!$G:$G,DOS_Remittance!$A11)</f>
        <v>0</v>
      </c>
      <c r="R11" s="19">
        <f t="shared" si="0"/>
        <v>0</v>
      </c>
    </row>
    <row r="12" spans="1:32" ht="17.25">
      <c r="A12" s="17" t="s">
        <v>686</v>
      </c>
      <c r="B12" s="18">
        <f>SUMIFS('Fees Form'!$K:$K,'Fees Form'!$B:$B,DOS_Remittance!B$3,'Fees Form'!$G:$G,DOS_Remittance!$A12)</f>
        <v>0</v>
      </c>
      <c r="C12" s="18">
        <f>SUMIFS('Fees Form'!$K:$K,'Fees Form'!$B:$B,DOS_Remittance!C$3,'Fees Form'!$G:$G,DOS_Remittance!$A12)</f>
        <v>0</v>
      </c>
      <c r="D12" s="18">
        <f>SUMIFS('Fees Form'!$K:$K,'Fees Form'!$B:$B,DOS_Remittance!D$3,'Fees Form'!$G:$G,DOS_Remittance!$A12)</f>
        <v>0</v>
      </c>
      <c r="E12" s="18">
        <f>SUMIFS('Fees Form'!$K:$K,'Fees Form'!$B:$B,DOS_Remittance!E$3,'Fees Form'!$G:$G,DOS_Remittance!$A12)</f>
        <v>0</v>
      </c>
      <c r="F12" s="18">
        <f>SUMIFS('Fees Form'!$K:$K,'Fees Form'!$B:$B,DOS_Remittance!F$3,'Fees Form'!$G:$G,DOS_Remittance!$A12)</f>
        <v>0</v>
      </c>
      <c r="G12" s="18">
        <f>SUMIFS('Fees Form'!$K:$K,'Fees Form'!$B:$B,DOS_Remittance!G$3,'Fees Form'!$G:$G,DOS_Remittance!$A12)</f>
        <v>0</v>
      </c>
      <c r="H12" s="18">
        <f>SUMIFS('Fees Form'!$K:$K,'Fees Form'!$B:$B,DOS_Remittance!H$3,'Fees Form'!$G:$G,DOS_Remittance!$A12)</f>
        <v>0</v>
      </c>
      <c r="I12" s="18">
        <f>SUMIFS('Fees Form'!$K:$K,'Fees Form'!$B:$B,DOS_Remittance!I$3,'Fees Form'!$G:$G,DOS_Remittance!$A12)</f>
        <v>0</v>
      </c>
      <c r="J12" s="18">
        <f>SUMIFS('Fees Form'!$K:$K,'Fees Form'!$B:$B,DOS_Remittance!J$3,'Fees Form'!$G:$G,DOS_Remittance!$A12)</f>
        <v>0</v>
      </c>
      <c r="K12" s="18">
        <f>SUMIFS('Fees Form'!$K:$K,'Fees Form'!$B:$B,DOS_Remittance!K$3,'Fees Form'!$G:$G,DOS_Remittance!$A12)</f>
        <v>0</v>
      </c>
      <c r="L12" s="18">
        <f>SUMIFS('Fees Form'!$K:$K,'Fees Form'!$B:$B,DOS_Remittance!L$3,'Fees Form'!$G:$G,DOS_Remittance!$A12)</f>
        <v>0</v>
      </c>
      <c r="M12" s="18">
        <f>SUMIFS('Fees Form'!$K:$K,'Fees Form'!$B:$B,DOS_Remittance!M$3,'Fees Form'!$G:$G,DOS_Remittance!$A12)</f>
        <v>0</v>
      </c>
      <c r="N12" s="18">
        <f>SUMIFS('Fees Form'!$K:$K,'Fees Form'!$B:$B,DOS_Remittance!N$3,'Fees Form'!$G:$G,DOS_Remittance!$A12)</f>
        <v>0</v>
      </c>
      <c r="O12" s="18">
        <f>SUMIFS('Fees Form'!$K:$K,'Fees Form'!$B:$B,DOS_Remittance!O$3,'Fees Form'!$G:$G,DOS_Remittance!$A12)</f>
        <v>0</v>
      </c>
      <c r="P12" s="18">
        <f>SUMIFS('Fees Form'!$K:$K,'Fees Form'!$B:$B,DOS_Remittance!P$3,'Fees Form'!$G:$G,DOS_Remittance!$A12)</f>
        <v>0</v>
      </c>
      <c r="Q12" s="18">
        <f>SUMIFS('Fees Form'!$K:$K,'Fees Form'!$B:$B,DOS_Remittance!Q$3,'Fees Form'!$G:$G,DOS_Remittance!$A12)</f>
        <v>0</v>
      </c>
      <c r="R12" s="19">
        <f t="shared" si="0"/>
        <v>0</v>
      </c>
    </row>
    <row r="13" spans="1:32" ht="17.25">
      <c r="A13" s="17" t="s">
        <v>687</v>
      </c>
      <c r="B13" s="18">
        <f>SUMIFS('Fees Form'!$K:$K,'Fees Form'!$B:$B,DOS_Remittance!B$3,'Fees Form'!$G:$G,DOS_Remittance!$A13)</f>
        <v>0</v>
      </c>
      <c r="C13" s="18">
        <f>SUMIFS('Fees Form'!$K:$K,'Fees Form'!$B:$B,DOS_Remittance!C$3,'Fees Form'!$G:$G,DOS_Remittance!$A13)</f>
        <v>0</v>
      </c>
      <c r="D13" s="18">
        <f>SUMIFS('Fees Form'!$K:$K,'Fees Form'!$B:$B,DOS_Remittance!D$3,'Fees Form'!$G:$G,DOS_Remittance!$A13)</f>
        <v>0</v>
      </c>
      <c r="E13" s="18">
        <f>SUMIFS('Fees Form'!$K:$K,'Fees Form'!$B:$B,DOS_Remittance!E$3,'Fees Form'!$G:$G,DOS_Remittance!$A13)</f>
        <v>0</v>
      </c>
      <c r="F13" s="18">
        <f>SUMIFS('Fees Form'!$K:$K,'Fees Form'!$B:$B,DOS_Remittance!F$3,'Fees Form'!$G:$G,DOS_Remittance!$A13)</f>
        <v>0</v>
      </c>
      <c r="G13" s="18">
        <f>SUMIFS('Fees Form'!$K:$K,'Fees Form'!$B:$B,DOS_Remittance!G$3,'Fees Form'!$G:$G,DOS_Remittance!$A13)</f>
        <v>0</v>
      </c>
      <c r="H13" s="18">
        <f>SUMIFS('Fees Form'!$K:$K,'Fees Form'!$B:$B,DOS_Remittance!H$3,'Fees Form'!$G:$G,DOS_Remittance!$A13)</f>
        <v>0</v>
      </c>
      <c r="I13" s="18">
        <f>SUMIFS('Fees Form'!$K:$K,'Fees Form'!$B:$B,DOS_Remittance!I$3,'Fees Form'!$G:$G,DOS_Remittance!$A13)</f>
        <v>0</v>
      </c>
      <c r="J13" s="18">
        <f>SUMIFS('Fees Form'!$K:$K,'Fees Form'!$B:$B,DOS_Remittance!J$3,'Fees Form'!$G:$G,DOS_Remittance!$A13)</f>
        <v>0</v>
      </c>
      <c r="K13" s="18">
        <f>SUMIFS('Fees Form'!$K:$K,'Fees Form'!$B:$B,DOS_Remittance!K$3,'Fees Form'!$G:$G,DOS_Remittance!$A13)</f>
        <v>0</v>
      </c>
      <c r="L13" s="18">
        <f>SUMIFS('Fees Form'!$K:$K,'Fees Form'!$B:$B,DOS_Remittance!L$3,'Fees Form'!$G:$G,DOS_Remittance!$A13)</f>
        <v>0</v>
      </c>
      <c r="M13" s="18">
        <f>SUMIFS('Fees Form'!$K:$K,'Fees Form'!$B:$B,DOS_Remittance!M$3,'Fees Form'!$G:$G,DOS_Remittance!$A13)</f>
        <v>0</v>
      </c>
      <c r="N13" s="18">
        <f>SUMIFS('Fees Form'!$K:$K,'Fees Form'!$B:$B,DOS_Remittance!N$3,'Fees Form'!$G:$G,DOS_Remittance!$A13)</f>
        <v>0</v>
      </c>
      <c r="O13" s="18">
        <f>SUMIFS('Fees Form'!$K:$K,'Fees Form'!$B:$B,DOS_Remittance!O$3,'Fees Form'!$G:$G,DOS_Remittance!$A13)</f>
        <v>0</v>
      </c>
      <c r="P13" s="18">
        <f>SUMIFS('Fees Form'!$K:$K,'Fees Form'!$B:$B,DOS_Remittance!P$3,'Fees Form'!$G:$G,DOS_Remittance!$A13)</f>
        <v>0</v>
      </c>
      <c r="Q13" s="18">
        <f>SUMIFS('Fees Form'!$K:$K,'Fees Form'!$B:$B,DOS_Remittance!Q$3,'Fees Form'!$G:$G,DOS_Remittance!$A13)</f>
        <v>0</v>
      </c>
      <c r="R13" s="19">
        <f t="shared" si="0"/>
        <v>0</v>
      </c>
    </row>
    <row r="14" spans="1:32" ht="17.25">
      <c r="A14" s="17" t="s">
        <v>688</v>
      </c>
      <c r="B14" s="18">
        <f>SUMIFS('Fees Form'!$K:$K,'Fees Form'!$B:$B,DOS_Remittance!B$3,'Fees Form'!$G:$G,DOS_Remittance!$A14)</f>
        <v>0</v>
      </c>
      <c r="C14" s="18">
        <f>SUMIFS('Fees Form'!$K:$K,'Fees Form'!$B:$B,DOS_Remittance!C$3,'Fees Form'!$G:$G,DOS_Remittance!$A14)</f>
        <v>0</v>
      </c>
      <c r="D14" s="18">
        <f>SUMIFS('Fees Form'!$K:$K,'Fees Form'!$B:$B,DOS_Remittance!D$3,'Fees Form'!$G:$G,DOS_Remittance!$A14)</f>
        <v>0</v>
      </c>
      <c r="E14" s="18">
        <f>SUMIFS('Fees Form'!$K:$K,'Fees Form'!$B:$B,DOS_Remittance!E$3,'Fees Form'!$G:$G,DOS_Remittance!$A14)</f>
        <v>0</v>
      </c>
      <c r="F14" s="18">
        <f>SUMIFS('Fees Form'!$K:$K,'Fees Form'!$B:$B,DOS_Remittance!F$3,'Fees Form'!$G:$G,DOS_Remittance!$A14)</f>
        <v>0</v>
      </c>
      <c r="G14" s="18">
        <f>SUMIFS('Fees Form'!$K:$K,'Fees Form'!$B:$B,DOS_Remittance!G$3,'Fees Form'!$G:$G,DOS_Remittance!$A14)</f>
        <v>0</v>
      </c>
      <c r="H14" s="18">
        <f>SUMIFS('Fees Form'!$K:$K,'Fees Form'!$B:$B,DOS_Remittance!H$3,'Fees Form'!$G:$G,DOS_Remittance!$A14)</f>
        <v>0</v>
      </c>
      <c r="I14" s="18">
        <f>SUMIFS('Fees Form'!$K:$K,'Fees Form'!$B:$B,DOS_Remittance!I$3,'Fees Form'!$G:$G,DOS_Remittance!$A14)</f>
        <v>0</v>
      </c>
      <c r="J14" s="18">
        <f>SUMIFS('Fees Form'!$K:$K,'Fees Form'!$B:$B,DOS_Remittance!J$3,'Fees Form'!$G:$G,DOS_Remittance!$A14)</f>
        <v>0</v>
      </c>
      <c r="K14" s="18">
        <f>SUMIFS('Fees Form'!$K:$K,'Fees Form'!$B:$B,DOS_Remittance!K$3,'Fees Form'!$G:$G,DOS_Remittance!$A14)</f>
        <v>0</v>
      </c>
      <c r="L14" s="18">
        <f>SUMIFS('Fees Form'!$K:$K,'Fees Form'!$B:$B,DOS_Remittance!L$3,'Fees Form'!$G:$G,DOS_Remittance!$A14)</f>
        <v>0</v>
      </c>
      <c r="M14" s="18">
        <f>SUMIFS('Fees Form'!$K:$K,'Fees Form'!$B:$B,DOS_Remittance!M$3,'Fees Form'!$G:$G,DOS_Remittance!$A14)</f>
        <v>0</v>
      </c>
      <c r="N14" s="18">
        <f>SUMIFS('Fees Form'!$K:$K,'Fees Form'!$B:$B,DOS_Remittance!N$3,'Fees Form'!$G:$G,DOS_Remittance!$A14)</f>
        <v>0</v>
      </c>
      <c r="O14" s="18">
        <f>SUMIFS('Fees Form'!$K:$K,'Fees Form'!$B:$B,DOS_Remittance!O$3,'Fees Form'!$G:$G,DOS_Remittance!$A14)</f>
        <v>0</v>
      </c>
      <c r="P14" s="18">
        <f>SUMIFS('Fees Form'!$K:$K,'Fees Form'!$B:$B,DOS_Remittance!P$3,'Fees Form'!$G:$G,DOS_Remittance!$A14)</f>
        <v>0</v>
      </c>
      <c r="Q14" s="18">
        <f>SUMIFS('Fees Form'!$K:$K,'Fees Form'!$B:$B,DOS_Remittance!Q$3,'Fees Form'!$G:$G,DOS_Remittance!$A14)</f>
        <v>0</v>
      </c>
      <c r="R14" s="19">
        <f t="shared" si="0"/>
        <v>0</v>
      </c>
    </row>
    <row r="15" spans="1:32" ht="17.25">
      <c r="A15" s="17" t="s">
        <v>689</v>
      </c>
      <c r="B15" s="18">
        <f>SUMIFS('Fees Form'!$K:$K,'Fees Form'!$B:$B,DOS_Remittance!B$3,'Fees Form'!$G:$G,DOS_Remittance!$A15)</f>
        <v>0</v>
      </c>
      <c r="C15" s="18">
        <f>SUMIFS('Fees Form'!$K:$K,'Fees Form'!$B:$B,DOS_Remittance!C$3,'Fees Form'!$G:$G,DOS_Remittance!$A15)</f>
        <v>0</v>
      </c>
      <c r="D15" s="18">
        <f>SUMIFS('Fees Form'!$K:$K,'Fees Form'!$B:$B,DOS_Remittance!D$3,'Fees Form'!$G:$G,DOS_Remittance!$A15)</f>
        <v>0</v>
      </c>
      <c r="E15" s="18">
        <f>SUMIFS('Fees Form'!$K:$K,'Fees Form'!$B:$B,DOS_Remittance!E$3,'Fees Form'!$G:$G,DOS_Remittance!$A15)</f>
        <v>0</v>
      </c>
      <c r="F15" s="18">
        <f>SUMIFS('Fees Form'!$K:$K,'Fees Form'!$B:$B,DOS_Remittance!F$3,'Fees Form'!$G:$G,DOS_Remittance!$A15)</f>
        <v>0</v>
      </c>
      <c r="G15" s="18">
        <f>SUMIFS('Fees Form'!$K:$K,'Fees Form'!$B:$B,DOS_Remittance!G$3,'Fees Form'!$G:$G,DOS_Remittance!$A15)</f>
        <v>0</v>
      </c>
      <c r="H15" s="18">
        <f>SUMIFS('Fees Form'!$K:$K,'Fees Form'!$B:$B,DOS_Remittance!H$3,'Fees Form'!$G:$G,DOS_Remittance!$A15)</f>
        <v>0</v>
      </c>
      <c r="I15" s="18">
        <f>SUMIFS('Fees Form'!$K:$K,'Fees Form'!$B:$B,DOS_Remittance!I$3,'Fees Form'!$G:$G,DOS_Remittance!$A15)</f>
        <v>0</v>
      </c>
      <c r="J15" s="18">
        <f>SUMIFS('Fees Form'!$K:$K,'Fees Form'!$B:$B,DOS_Remittance!J$3,'Fees Form'!$G:$G,DOS_Remittance!$A15)</f>
        <v>0</v>
      </c>
      <c r="K15" s="18">
        <f>SUMIFS('Fees Form'!$K:$K,'Fees Form'!$B:$B,DOS_Remittance!K$3,'Fees Form'!$G:$G,DOS_Remittance!$A15)</f>
        <v>0</v>
      </c>
      <c r="L15" s="18">
        <f>SUMIFS('Fees Form'!$K:$K,'Fees Form'!$B:$B,DOS_Remittance!L$3,'Fees Form'!$G:$G,DOS_Remittance!$A15)</f>
        <v>0</v>
      </c>
      <c r="M15" s="18">
        <f>SUMIFS('Fees Form'!$K:$K,'Fees Form'!$B:$B,DOS_Remittance!M$3,'Fees Form'!$G:$G,DOS_Remittance!$A15)</f>
        <v>0</v>
      </c>
      <c r="N15" s="18">
        <f>SUMIFS('Fees Form'!$K:$K,'Fees Form'!$B:$B,DOS_Remittance!N$3,'Fees Form'!$G:$G,DOS_Remittance!$A15)</f>
        <v>0</v>
      </c>
      <c r="O15" s="18">
        <f>SUMIFS('Fees Form'!$K:$K,'Fees Form'!$B:$B,DOS_Remittance!O$3,'Fees Form'!$G:$G,DOS_Remittance!$A15)</f>
        <v>0</v>
      </c>
      <c r="P15" s="18">
        <f>SUMIFS('Fees Form'!$K:$K,'Fees Form'!$B:$B,DOS_Remittance!P$3,'Fees Form'!$G:$G,DOS_Remittance!$A15)</f>
        <v>0</v>
      </c>
      <c r="Q15" s="18">
        <f>SUMIFS('Fees Form'!$K:$K,'Fees Form'!$B:$B,DOS_Remittance!Q$3,'Fees Form'!$G:$G,DOS_Remittance!$A15)</f>
        <v>0</v>
      </c>
      <c r="R15" s="19">
        <f t="shared" si="0"/>
        <v>0</v>
      </c>
    </row>
    <row r="16" spans="1:32" ht="17.25">
      <c r="A16" s="17" t="s">
        <v>690</v>
      </c>
      <c r="B16" s="18">
        <f>SUMIFS('Fees Form'!$K:$K,'Fees Form'!$B:$B,DOS_Remittance!B$3,'Fees Form'!$G:$G,DOS_Remittance!$A16)</f>
        <v>0</v>
      </c>
      <c r="C16" s="18">
        <f>SUMIFS('Fees Form'!$K:$K,'Fees Form'!$B:$B,DOS_Remittance!C$3,'Fees Form'!$G:$G,DOS_Remittance!$A16)</f>
        <v>0</v>
      </c>
      <c r="D16" s="18">
        <f>SUMIFS('Fees Form'!$K:$K,'Fees Form'!$B:$B,DOS_Remittance!D$3,'Fees Form'!$G:$G,DOS_Remittance!$A16)</f>
        <v>0</v>
      </c>
      <c r="E16" s="18">
        <f>SUMIFS('Fees Form'!$K:$K,'Fees Form'!$B:$B,DOS_Remittance!E$3,'Fees Form'!$G:$G,DOS_Remittance!$A16)</f>
        <v>0</v>
      </c>
      <c r="F16" s="18">
        <f>SUMIFS('Fees Form'!$K:$K,'Fees Form'!$B:$B,DOS_Remittance!F$3,'Fees Form'!$G:$G,DOS_Remittance!$A16)</f>
        <v>0</v>
      </c>
      <c r="G16" s="18">
        <f>SUMIFS('Fees Form'!$K:$K,'Fees Form'!$B:$B,DOS_Remittance!G$3,'Fees Form'!$G:$G,DOS_Remittance!$A16)</f>
        <v>0</v>
      </c>
      <c r="H16" s="18">
        <f>SUMIFS('Fees Form'!$K:$K,'Fees Form'!$B:$B,DOS_Remittance!H$3,'Fees Form'!$G:$G,DOS_Remittance!$A16)</f>
        <v>0</v>
      </c>
      <c r="I16" s="18">
        <f>SUMIFS('Fees Form'!$K:$K,'Fees Form'!$B:$B,DOS_Remittance!I$3,'Fees Form'!$G:$G,DOS_Remittance!$A16)</f>
        <v>0</v>
      </c>
      <c r="J16" s="18">
        <f>SUMIFS('Fees Form'!$K:$K,'Fees Form'!$B:$B,DOS_Remittance!J$3,'Fees Form'!$G:$G,DOS_Remittance!$A16)</f>
        <v>0</v>
      </c>
      <c r="K16" s="18">
        <f>SUMIFS('Fees Form'!$K:$K,'Fees Form'!$B:$B,DOS_Remittance!K$3,'Fees Form'!$G:$G,DOS_Remittance!$A16)</f>
        <v>0</v>
      </c>
      <c r="L16" s="18">
        <f>SUMIFS('Fees Form'!$K:$K,'Fees Form'!$B:$B,DOS_Remittance!L$3,'Fees Form'!$G:$G,DOS_Remittance!$A16)</f>
        <v>0</v>
      </c>
      <c r="M16" s="18">
        <f>SUMIFS('Fees Form'!$K:$K,'Fees Form'!$B:$B,DOS_Remittance!M$3,'Fees Form'!$G:$G,DOS_Remittance!$A16)</f>
        <v>0</v>
      </c>
      <c r="N16" s="18">
        <f>SUMIFS('Fees Form'!$K:$K,'Fees Form'!$B:$B,DOS_Remittance!N$3,'Fees Form'!$G:$G,DOS_Remittance!$A16)</f>
        <v>0</v>
      </c>
      <c r="O16" s="18">
        <f>SUMIFS('Fees Form'!$K:$K,'Fees Form'!$B:$B,DOS_Remittance!O$3,'Fees Form'!$G:$G,DOS_Remittance!$A16)</f>
        <v>0</v>
      </c>
      <c r="P16" s="18">
        <f>SUMIFS('Fees Form'!$K:$K,'Fees Form'!$B:$B,DOS_Remittance!P$3,'Fees Form'!$G:$G,DOS_Remittance!$A16)</f>
        <v>0</v>
      </c>
      <c r="Q16" s="18">
        <f>SUMIFS('Fees Form'!$K:$K,'Fees Form'!$B:$B,DOS_Remittance!Q$3,'Fees Form'!$G:$G,DOS_Remittance!$A16)</f>
        <v>0</v>
      </c>
      <c r="R16" s="19">
        <f t="shared" si="0"/>
        <v>0</v>
      </c>
    </row>
    <row r="17" spans="1:19" ht="17.25">
      <c r="A17" s="17" t="s">
        <v>691</v>
      </c>
      <c r="B17" s="18">
        <f>SUMIFS('Fees Form'!$K:$K,'Fees Form'!$B:$B,DOS_Remittance!B$3,'Fees Form'!$G:$G,DOS_Remittance!$A17)</f>
        <v>0</v>
      </c>
      <c r="C17" s="18">
        <f>SUMIFS('Fees Form'!$K:$K,'Fees Form'!$B:$B,DOS_Remittance!C$3,'Fees Form'!$G:$G,DOS_Remittance!$A17)</f>
        <v>0</v>
      </c>
      <c r="D17" s="18">
        <f>SUMIFS('Fees Form'!$K:$K,'Fees Form'!$B:$B,DOS_Remittance!D$3,'Fees Form'!$G:$G,DOS_Remittance!$A17)</f>
        <v>0</v>
      </c>
      <c r="E17" s="18">
        <f>SUMIFS('Fees Form'!$K:$K,'Fees Form'!$B:$B,DOS_Remittance!E$3,'Fees Form'!$G:$G,DOS_Remittance!$A17)</f>
        <v>0</v>
      </c>
      <c r="F17" s="18">
        <f>SUMIFS('Fees Form'!$K:$K,'Fees Form'!$B:$B,DOS_Remittance!F$3,'Fees Form'!$G:$G,DOS_Remittance!$A17)</f>
        <v>0</v>
      </c>
      <c r="G17" s="18">
        <f>SUMIFS('Fees Form'!$K:$K,'Fees Form'!$B:$B,DOS_Remittance!G$3,'Fees Form'!$G:$G,DOS_Remittance!$A17)</f>
        <v>0</v>
      </c>
      <c r="H17" s="18">
        <f>SUMIFS('Fees Form'!$K:$K,'Fees Form'!$B:$B,DOS_Remittance!H$3,'Fees Form'!$G:$G,DOS_Remittance!$A17)</f>
        <v>0</v>
      </c>
      <c r="I17" s="18">
        <f>SUMIFS('Fees Form'!$K:$K,'Fees Form'!$B:$B,DOS_Remittance!I$3,'Fees Form'!$G:$G,DOS_Remittance!$A17)</f>
        <v>0</v>
      </c>
      <c r="J17" s="18">
        <f>SUMIFS('Fees Form'!$K:$K,'Fees Form'!$B:$B,DOS_Remittance!J$3,'Fees Form'!$G:$G,DOS_Remittance!$A17)</f>
        <v>0</v>
      </c>
      <c r="K17" s="18">
        <f>SUMIFS('Fees Form'!$K:$K,'Fees Form'!$B:$B,DOS_Remittance!K$3,'Fees Form'!$G:$G,DOS_Remittance!$A17)</f>
        <v>0</v>
      </c>
      <c r="L17" s="18">
        <f>SUMIFS('Fees Form'!$K:$K,'Fees Form'!$B:$B,DOS_Remittance!L$3,'Fees Form'!$G:$G,DOS_Remittance!$A17)</f>
        <v>0</v>
      </c>
      <c r="M17" s="18">
        <f>SUMIFS('Fees Form'!$K:$K,'Fees Form'!$B:$B,DOS_Remittance!M$3,'Fees Form'!$G:$G,DOS_Remittance!$A17)</f>
        <v>0</v>
      </c>
      <c r="N17" s="18">
        <f>SUMIFS('Fees Form'!$K:$K,'Fees Form'!$B:$B,DOS_Remittance!N$3,'Fees Form'!$G:$G,DOS_Remittance!$A17)</f>
        <v>0</v>
      </c>
      <c r="O17" s="18">
        <f>SUMIFS('Fees Form'!$K:$K,'Fees Form'!$B:$B,DOS_Remittance!O$3,'Fees Form'!$G:$G,DOS_Remittance!$A17)</f>
        <v>0</v>
      </c>
      <c r="P17" s="18">
        <f>SUMIFS('Fees Form'!$K:$K,'Fees Form'!$B:$B,DOS_Remittance!P$3,'Fees Form'!$G:$G,DOS_Remittance!$A17)</f>
        <v>0</v>
      </c>
      <c r="Q17" s="18">
        <f>SUMIFS('Fees Form'!$K:$K,'Fees Form'!$B:$B,DOS_Remittance!Q$3,'Fees Form'!$G:$G,DOS_Remittance!$A17)</f>
        <v>0</v>
      </c>
      <c r="R17" s="19">
        <f t="shared" si="0"/>
        <v>0</v>
      </c>
    </row>
    <row r="18" spans="1:19" ht="17.25">
      <c r="A18" s="17" t="s">
        <v>692</v>
      </c>
      <c r="B18" s="18">
        <f>SUMIFS('Fees Form'!$K:$K,'Fees Form'!$B:$B,DOS_Remittance!B$3,'Fees Form'!$G:$G,DOS_Remittance!$A18)</f>
        <v>0</v>
      </c>
      <c r="C18" s="18">
        <f>SUMIFS('Fees Form'!$K:$K,'Fees Form'!$B:$B,DOS_Remittance!C$3,'Fees Form'!$G:$G,DOS_Remittance!$A18)</f>
        <v>0</v>
      </c>
      <c r="D18" s="18">
        <f>SUMIFS('Fees Form'!$K:$K,'Fees Form'!$B:$B,DOS_Remittance!D$3,'Fees Form'!$G:$G,DOS_Remittance!$A18)</f>
        <v>0</v>
      </c>
      <c r="E18" s="18">
        <f>SUMIFS('Fees Form'!$K:$K,'Fees Form'!$B:$B,DOS_Remittance!E$3,'Fees Form'!$G:$G,DOS_Remittance!$A18)</f>
        <v>0</v>
      </c>
      <c r="F18" s="18">
        <f>SUMIFS('Fees Form'!$K:$K,'Fees Form'!$B:$B,DOS_Remittance!F$3,'Fees Form'!$G:$G,DOS_Remittance!$A18)</f>
        <v>0</v>
      </c>
      <c r="G18" s="18">
        <f>SUMIFS('Fees Form'!$K:$K,'Fees Form'!$B:$B,DOS_Remittance!G$3,'Fees Form'!$G:$G,DOS_Remittance!$A18)</f>
        <v>0</v>
      </c>
      <c r="H18" s="18">
        <f>SUMIFS('Fees Form'!$K:$K,'Fees Form'!$B:$B,DOS_Remittance!H$3,'Fees Form'!$G:$G,DOS_Remittance!$A18)</f>
        <v>0</v>
      </c>
      <c r="I18" s="18">
        <f>SUMIFS('Fees Form'!$K:$K,'Fees Form'!$B:$B,DOS_Remittance!I$3,'Fees Form'!$G:$G,DOS_Remittance!$A18)</f>
        <v>0</v>
      </c>
      <c r="J18" s="18">
        <f>SUMIFS('Fees Form'!$K:$K,'Fees Form'!$B:$B,DOS_Remittance!J$3,'Fees Form'!$G:$G,DOS_Remittance!$A18)</f>
        <v>0</v>
      </c>
      <c r="K18" s="18">
        <f>SUMIFS('Fees Form'!$K:$K,'Fees Form'!$B:$B,DOS_Remittance!K$3,'Fees Form'!$G:$G,DOS_Remittance!$A18)</f>
        <v>0</v>
      </c>
      <c r="L18" s="18">
        <f>SUMIFS('Fees Form'!$K:$K,'Fees Form'!$B:$B,DOS_Remittance!L$3,'Fees Form'!$G:$G,DOS_Remittance!$A18)</f>
        <v>0</v>
      </c>
      <c r="M18" s="18">
        <f>SUMIFS('Fees Form'!$K:$K,'Fees Form'!$B:$B,DOS_Remittance!M$3,'Fees Form'!$G:$G,DOS_Remittance!$A18)</f>
        <v>0</v>
      </c>
      <c r="N18" s="18">
        <f>SUMIFS('Fees Form'!$K:$K,'Fees Form'!$B:$B,DOS_Remittance!N$3,'Fees Form'!$G:$G,DOS_Remittance!$A18)</f>
        <v>0</v>
      </c>
      <c r="O18" s="18">
        <f>SUMIFS('Fees Form'!$K:$K,'Fees Form'!$B:$B,DOS_Remittance!O$3,'Fees Form'!$G:$G,DOS_Remittance!$A18)</f>
        <v>0</v>
      </c>
      <c r="P18" s="18">
        <f>SUMIFS('Fees Form'!$K:$K,'Fees Form'!$B:$B,DOS_Remittance!P$3,'Fees Form'!$G:$G,DOS_Remittance!$A18)</f>
        <v>0</v>
      </c>
      <c r="Q18" s="18">
        <f>SUMIFS('Fees Form'!$K:$K,'Fees Form'!$B:$B,DOS_Remittance!Q$3,'Fees Form'!$G:$G,DOS_Remittance!$A18)</f>
        <v>0</v>
      </c>
      <c r="R18" s="19">
        <f t="shared" si="0"/>
        <v>0</v>
      </c>
    </row>
    <row r="19" spans="1:19" ht="17.25">
      <c r="A19" s="17" t="s">
        <v>693</v>
      </c>
      <c r="B19" s="18">
        <f>SUMIFS('Fees Form'!$K:$K,'Fees Form'!$B:$B,DOS_Remittance!B$3,'Fees Form'!$G:$G,DOS_Remittance!$A19)</f>
        <v>0</v>
      </c>
      <c r="C19" s="18">
        <f>SUMIFS('Fees Form'!$K:$K,'Fees Form'!$B:$B,DOS_Remittance!C$3,'Fees Form'!$G:$G,DOS_Remittance!$A19)</f>
        <v>0</v>
      </c>
      <c r="D19" s="18">
        <f>SUMIFS('Fees Form'!$K:$K,'Fees Form'!$B:$B,DOS_Remittance!D$3,'Fees Form'!$G:$G,DOS_Remittance!$A19)</f>
        <v>0</v>
      </c>
      <c r="E19" s="18">
        <f>SUMIFS('Fees Form'!$K:$K,'Fees Form'!$B:$B,DOS_Remittance!E$3,'Fees Form'!$G:$G,DOS_Remittance!$A19)</f>
        <v>0</v>
      </c>
      <c r="F19" s="18">
        <f>SUMIFS('Fees Form'!$K:$K,'Fees Form'!$B:$B,DOS_Remittance!F$3,'Fees Form'!$G:$G,DOS_Remittance!$A19)</f>
        <v>0</v>
      </c>
      <c r="G19" s="18">
        <f>SUMIFS('Fees Form'!$K:$K,'Fees Form'!$B:$B,DOS_Remittance!G$3,'Fees Form'!$G:$G,DOS_Remittance!$A19)</f>
        <v>0</v>
      </c>
      <c r="H19" s="18">
        <f>SUMIFS('Fees Form'!$K:$K,'Fees Form'!$B:$B,DOS_Remittance!H$3,'Fees Form'!$G:$G,DOS_Remittance!$A19)</f>
        <v>0</v>
      </c>
      <c r="I19" s="18">
        <f>SUMIFS('Fees Form'!$K:$K,'Fees Form'!$B:$B,DOS_Remittance!I$3,'Fees Form'!$G:$G,DOS_Remittance!$A19)</f>
        <v>0</v>
      </c>
      <c r="J19" s="18">
        <f>SUMIFS('Fees Form'!$K:$K,'Fees Form'!$B:$B,DOS_Remittance!J$3,'Fees Form'!$G:$G,DOS_Remittance!$A19)</f>
        <v>0</v>
      </c>
      <c r="K19" s="18">
        <f>SUMIFS('Fees Form'!$K:$K,'Fees Form'!$B:$B,DOS_Remittance!K$3,'Fees Form'!$G:$G,DOS_Remittance!$A19)</f>
        <v>0</v>
      </c>
      <c r="L19" s="18">
        <f>SUMIFS('Fees Form'!$K:$K,'Fees Form'!$B:$B,DOS_Remittance!L$3,'Fees Form'!$G:$G,DOS_Remittance!$A19)</f>
        <v>0</v>
      </c>
      <c r="M19" s="18">
        <f>SUMIFS('Fees Form'!$K:$K,'Fees Form'!$B:$B,DOS_Remittance!M$3,'Fees Form'!$G:$G,DOS_Remittance!$A19)</f>
        <v>0</v>
      </c>
      <c r="N19" s="18">
        <f>SUMIFS('Fees Form'!$K:$K,'Fees Form'!$B:$B,DOS_Remittance!N$3,'Fees Form'!$G:$G,DOS_Remittance!$A19)</f>
        <v>0</v>
      </c>
      <c r="O19" s="18">
        <f>SUMIFS('Fees Form'!$K:$K,'Fees Form'!$B:$B,DOS_Remittance!O$3,'Fees Form'!$G:$G,DOS_Remittance!$A19)</f>
        <v>0</v>
      </c>
      <c r="P19" s="18">
        <f>SUMIFS('Fees Form'!$K:$K,'Fees Form'!$B:$B,DOS_Remittance!P$3,'Fees Form'!$G:$G,DOS_Remittance!$A19)</f>
        <v>0</v>
      </c>
      <c r="Q19" s="18">
        <f>SUMIFS('Fees Form'!$K:$K,'Fees Form'!$B:$B,DOS_Remittance!Q$3,'Fees Form'!$G:$G,DOS_Remittance!$A19)</f>
        <v>0</v>
      </c>
      <c r="R19" s="19">
        <f t="shared" si="0"/>
        <v>0</v>
      </c>
    </row>
    <row r="20" spans="1:19" ht="17.25">
      <c r="A20" s="17" t="s">
        <v>694</v>
      </c>
      <c r="B20" s="18">
        <f>SUMIFS('Fees Form'!$K:$K,'Fees Form'!$B:$B,DOS_Remittance!B$3,'Fees Form'!$G:$G,DOS_Remittance!$A20)</f>
        <v>0</v>
      </c>
      <c r="C20" s="18">
        <f>SUMIFS('Fees Form'!$K:$K,'Fees Form'!$B:$B,DOS_Remittance!C$3,'Fees Form'!$G:$G,DOS_Remittance!$A20)</f>
        <v>0</v>
      </c>
      <c r="D20" s="18">
        <f>SUMIFS('Fees Form'!$K:$K,'Fees Form'!$B:$B,DOS_Remittance!D$3,'Fees Form'!$G:$G,DOS_Remittance!$A20)</f>
        <v>0</v>
      </c>
      <c r="E20" s="18">
        <f>SUMIFS('Fees Form'!$K:$K,'Fees Form'!$B:$B,DOS_Remittance!E$3,'Fees Form'!$G:$G,DOS_Remittance!$A20)</f>
        <v>0</v>
      </c>
      <c r="F20" s="18">
        <f>SUMIFS('Fees Form'!$K:$K,'Fees Form'!$B:$B,DOS_Remittance!F$3,'Fees Form'!$G:$G,DOS_Remittance!$A20)</f>
        <v>0</v>
      </c>
      <c r="G20" s="18">
        <f>SUMIFS('Fees Form'!$K:$K,'Fees Form'!$B:$B,DOS_Remittance!G$3,'Fees Form'!$G:$G,DOS_Remittance!$A20)</f>
        <v>0</v>
      </c>
      <c r="H20" s="18">
        <f>SUMIFS('Fees Form'!$K:$K,'Fees Form'!$B:$B,DOS_Remittance!H$3,'Fees Form'!$G:$G,DOS_Remittance!$A20)</f>
        <v>0</v>
      </c>
      <c r="I20" s="18">
        <f>SUMIFS('Fees Form'!$K:$K,'Fees Form'!$B:$B,DOS_Remittance!I$3,'Fees Form'!$G:$G,DOS_Remittance!$A20)</f>
        <v>0</v>
      </c>
      <c r="J20" s="18">
        <f>SUMIFS('Fees Form'!$K:$K,'Fees Form'!$B:$B,DOS_Remittance!J$3,'Fees Form'!$G:$G,DOS_Remittance!$A20)</f>
        <v>0</v>
      </c>
      <c r="K20" s="18">
        <f>SUMIFS('Fees Form'!$K:$K,'Fees Form'!$B:$B,DOS_Remittance!K$3,'Fees Form'!$G:$G,DOS_Remittance!$A20)</f>
        <v>0</v>
      </c>
      <c r="L20" s="18">
        <f>SUMIFS('Fees Form'!$K:$K,'Fees Form'!$B:$B,DOS_Remittance!L$3,'Fees Form'!$G:$G,DOS_Remittance!$A20)</f>
        <v>0</v>
      </c>
      <c r="M20" s="18">
        <f>SUMIFS('Fees Form'!$K:$K,'Fees Form'!$B:$B,DOS_Remittance!M$3,'Fees Form'!$G:$G,DOS_Remittance!$A20)</f>
        <v>0</v>
      </c>
      <c r="N20" s="18">
        <f>SUMIFS('Fees Form'!$K:$K,'Fees Form'!$B:$B,DOS_Remittance!N$3,'Fees Form'!$G:$G,DOS_Remittance!$A20)</f>
        <v>0</v>
      </c>
      <c r="O20" s="18">
        <f>SUMIFS('Fees Form'!$K:$K,'Fees Form'!$B:$B,DOS_Remittance!O$3,'Fees Form'!$G:$G,DOS_Remittance!$A20)</f>
        <v>0</v>
      </c>
      <c r="P20" s="18">
        <f>SUMIFS('Fees Form'!$K:$K,'Fees Form'!$B:$B,DOS_Remittance!P$3,'Fees Form'!$G:$G,DOS_Remittance!$A20)</f>
        <v>0</v>
      </c>
      <c r="Q20" s="18">
        <f>SUMIFS('Fees Form'!$K:$K,'Fees Form'!$B:$B,DOS_Remittance!Q$3,'Fees Form'!$G:$G,DOS_Remittance!$A20)</f>
        <v>0</v>
      </c>
      <c r="R20" s="19">
        <f t="shared" si="0"/>
        <v>0</v>
      </c>
    </row>
    <row r="21" spans="1:19" ht="17.25">
      <c r="A21" s="17" t="s">
        <v>695</v>
      </c>
      <c r="B21" s="18">
        <f>SUMIFS('Fees Form'!$K:$K,'Fees Form'!$B:$B,DOS_Remittance!B$3,'Fees Form'!$G:$G,DOS_Remittance!$A21)</f>
        <v>0</v>
      </c>
      <c r="C21" s="18">
        <f>SUMIFS('Fees Form'!$K:$K,'Fees Form'!$B:$B,DOS_Remittance!C$3,'Fees Form'!$G:$G,DOS_Remittance!$A21)</f>
        <v>0</v>
      </c>
      <c r="D21" s="18">
        <f>SUMIFS('Fees Form'!$K:$K,'Fees Form'!$B:$B,DOS_Remittance!D$3,'Fees Form'!$G:$G,DOS_Remittance!$A21)</f>
        <v>0</v>
      </c>
      <c r="E21" s="18">
        <f>SUMIFS('Fees Form'!$K:$K,'Fees Form'!$B:$B,DOS_Remittance!E$3,'Fees Form'!$G:$G,DOS_Remittance!$A21)</f>
        <v>0</v>
      </c>
      <c r="F21" s="18">
        <f>SUMIFS('Fees Form'!$K:$K,'Fees Form'!$B:$B,DOS_Remittance!F$3,'Fees Form'!$G:$G,DOS_Remittance!$A21)</f>
        <v>0</v>
      </c>
      <c r="G21" s="18">
        <f>SUMIFS('Fees Form'!$K:$K,'Fees Form'!$B:$B,DOS_Remittance!G$3,'Fees Form'!$G:$G,DOS_Remittance!$A21)</f>
        <v>0</v>
      </c>
      <c r="H21" s="18">
        <f>SUMIFS('Fees Form'!$K:$K,'Fees Form'!$B:$B,DOS_Remittance!H$3,'Fees Form'!$G:$G,DOS_Remittance!$A21)</f>
        <v>0</v>
      </c>
      <c r="I21" s="18">
        <f>SUMIFS('Fees Form'!$K:$K,'Fees Form'!$B:$B,DOS_Remittance!I$3,'Fees Form'!$G:$G,DOS_Remittance!$A21)</f>
        <v>0</v>
      </c>
      <c r="J21" s="18">
        <f>SUMIFS('Fees Form'!$K:$K,'Fees Form'!$B:$B,DOS_Remittance!J$3,'Fees Form'!$G:$G,DOS_Remittance!$A21)</f>
        <v>0</v>
      </c>
      <c r="K21" s="18">
        <f>SUMIFS('Fees Form'!$K:$K,'Fees Form'!$B:$B,DOS_Remittance!K$3,'Fees Form'!$G:$G,DOS_Remittance!$A21)</f>
        <v>0</v>
      </c>
      <c r="L21" s="18">
        <f>SUMIFS('Fees Form'!$K:$K,'Fees Form'!$B:$B,DOS_Remittance!L$3,'Fees Form'!$G:$G,DOS_Remittance!$A21)</f>
        <v>0</v>
      </c>
      <c r="M21" s="18">
        <f>SUMIFS('Fees Form'!$K:$K,'Fees Form'!$B:$B,DOS_Remittance!M$3,'Fees Form'!$G:$G,DOS_Remittance!$A21)</f>
        <v>0</v>
      </c>
      <c r="N21" s="18">
        <f>SUMIFS('Fees Form'!$K:$K,'Fees Form'!$B:$B,DOS_Remittance!N$3,'Fees Form'!$G:$G,DOS_Remittance!$A21)</f>
        <v>0</v>
      </c>
      <c r="O21" s="18">
        <f>SUMIFS('Fees Form'!$K:$K,'Fees Form'!$B:$B,DOS_Remittance!O$3,'Fees Form'!$G:$G,DOS_Remittance!$A21)</f>
        <v>0</v>
      </c>
      <c r="P21" s="18">
        <f>SUMIFS('Fees Form'!$K:$K,'Fees Form'!$B:$B,DOS_Remittance!P$3,'Fees Form'!$G:$G,DOS_Remittance!$A21)</f>
        <v>0</v>
      </c>
      <c r="Q21" s="18">
        <f>SUMIFS('Fees Form'!$K:$K,'Fees Form'!$B:$B,DOS_Remittance!Q$3,'Fees Form'!$G:$G,DOS_Remittance!$A21)</f>
        <v>0</v>
      </c>
      <c r="R21" s="19">
        <f t="shared" si="0"/>
        <v>0</v>
      </c>
    </row>
    <row r="22" spans="1:19" ht="17.25">
      <c r="A22" s="17" t="s">
        <v>697</v>
      </c>
      <c r="B22" s="18">
        <f>SUMIFS('Fees Form'!$K:$K,'Fees Form'!$B:$B,DOS_Remittance!B$3,'Fees Form'!$G:$G,DOS_Remittance!$A22)</f>
        <v>0</v>
      </c>
      <c r="C22" s="18">
        <f>SUMIFS('Fees Form'!$K:$K,'Fees Form'!$B:$B,DOS_Remittance!C$3,'Fees Form'!$G:$G,DOS_Remittance!$A22)</f>
        <v>0</v>
      </c>
      <c r="D22" s="18">
        <f>SUMIFS('Fees Form'!$K:$K,'Fees Form'!$B:$B,DOS_Remittance!D$3,'Fees Form'!$G:$G,DOS_Remittance!$A22)</f>
        <v>0</v>
      </c>
      <c r="E22" s="18">
        <f>SUMIFS('Fees Form'!$K:$K,'Fees Form'!$B:$B,DOS_Remittance!E$3,'Fees Form'!$G:$G,DOS_Remittance!$A22)</f>
        <v>0</v>
      </c>
      <c r="F22" s="18">
        <f>SUMIFS('Fees Form'!$K:$K,'Fees Form'!$B:$B,DOS_Remittance!F$3,'Fees Form'!$G:$G,DOS_Remittance!$A22)</f>
        <v>0</v>
      </c>
      <c r="G22" s="18">
        <f>SUMIFS('Fees Form'!$K:$K,'Fees Form'!$B:$B,DOS_Remittance!G$3,'Fees Form'!$G:$G,DOS_Remittance!$A22)</f>
        <v>0</v>
      </c>
      <c r="H22" s="18">
        <f>SUMIFS('Fees Form'!$K:$K,'Fees Form'!$B:$B,DOS_Remittance!H$3,'Fees Form'!$G:$G,DOS_Remittance!$A22)</f>
        <v>0</v>
      </c>
      <c r="I22" s="18">
        <f>SUMIFS('Fees Form'!$K:$K,'Fees Form'!$B:$B,DOS_Remittance!I$3,'Fees Form'!$G:$G,DOS_Remittance!$A22)</f>
        <v>0</v>
      </c>
      <c r="J22" s="18">
        <f>SUMIFS('Fees Form'!$K:$K,'Fees Form'!$B:$B,DOS_Remittance!J$3,'Fees Form'!$G:$G,DOS_Remittance!$A22)</f>
        <v>0</v>
      </c>
      <c r="K22" s="18">
        <f>SUMIFS('Fees Form'!$K:$K,'Fees Form'!$B:$B,DOS_Remittance!K$3,'Fees Form'!$G:$G,DOS_Remittance!$A22)</f>
        <v>0</v>
      </c>
      <c r="L22" s="18">
        <f>SUMIFS('Fees Form'!$K:$K,'Fees Form'!$B:$B,DOS_Remittance!L$3,'Fees Form'!$G:$G,DOS_Remittance!$A22)</f>
        <v>0</v>
      </c>
      <c r="M22" s="18">
        <f>SUMIFS('Fees Form'!$K:$K,'Fees Form'!$B:$B,DOS_Remittance!M$3,'Fees Form'!$G:$G,DOS_Remittance!$A22)</f>
        <v>0</v>
      </c>
      <c r="N22" s="18">
        <f>SUMIFS('Fees Form'!$K:$K,'Fees Form'!$B:$B,DOS_Remittance!N$3,'Fees Form'!$G:$G,DOS_Remittance!$A22)</f>
        <v>0</v>
      </c>
      <c r="O22" s="18">
        <f>SUMIFS('Fees Form'!$K:$K,'Fees Form'!$B:$B,DOS_Remittance!O$3,'Fees Form'!$G:$G,DOS_Remittance!$A22)</f>
        <v>0</v>
      </c>
      <c r="P22" s="18">
        <f>SUMIFS('Fees Form'!$K:$K,'Fees Form'!$B:$B,DOS_Remittance!P$3,'Fees Form'!$G:$G,DOS_Remittance!$A22)</f>
        <v>0</v>
      </c>
      <c r="Q22" s="18">
        <f>SUMIFS('Fees Form'!$K:$K,'Fees Form'!$B:$B,DOS_Remittance!Q$3,'Fees Form'!$G:$G,DOS_Remittance!$A22)</f>
        <v>0</v>
      </c>
      <c r="R22" s="19">
        <f t="shared" si="0"/>
        <v>0</v>
      </c>
    </row>
    <row r="23" spans="1:19" ht="17.25">
      <c r="A23" s="17" t="s">
        <v>699</v>
      </c>
      <c r="B23" s="18">
        <f>SUMIFS('Fees Form'!$K:$K,'Fees Form'!$B:$B,DOS_Remittance!B$3,'Fees Form'!$G:$G,DOS_Remittance!$A23)</f>
        <v>0</v>
      </c>
      <c r="C23" s="18">
        <f>SUMIFS('Fees Form'!$K:$K,'Fees Form'!$B:$B,DOS_Remittance!C$3,'Fees Form'!$G:$G,DOS_Remittance!$A23)</f>
        <v>0</v>
      </c>
      <c r="D23" s="18">
        <f>SUMIFS('Fees Form'!$K:$K,'Fees Form'!$B:$B,DOS_Remittance!D$3,'Fees Form'!$G:$G,DOS_Remittance!$A23)</f>
        <v>0</v>
      </c>
      <c r="E23" s="18">
        <f>SUMIFS('Fees Form'!$K:$K,'Fees Form'!$B:$B,DOS_Remittance!E$3,'Fees Form'!$G:$G,DOS_Remittance!$A23)</f>
        <v>0</v>
      </c>
      <c r="F23" s="18">
        <f>SUMIFS('Fees Form'!$K:$K,'Fees Form'!$B:$B,DOS_Remittance!F$3,'Fees Form'!$G:$G,DOS_Remittance!$A23)</f>
        <v>0</v>
      </c>
      <c r="G23" s="18">
        <f>SUMIFS('Fees Form'!$K:$K,'Fees Form'!$B:$B,DOS_Remittance!G$3,'Fees Form'!$G:$G,DOS_Remittance!$A23)</f>
        <v>0</v>
      </c>
      <c r="H23" s="18">
        <f>SUMIFS('Fees Form'!$K:$K,'Fees Form'!$B:$B,DOS_Remittance!H$3,'Fees Form'!$G:$G,DOS_Remittance!$A23)</f>
        <v>0</v>
      </c>
      <c r="I23" s="18">
        <f>SUMIFS('Fees Form'!$K:$K,'Fees Form'!$B:$B,DOS_Remittance!I$3,'Fees Form'!$G:$G,DOS_Remittance!$A23)</f>
        <v>0</v>
      </c>
      <c r="J23" s="18">
        <f>SUMIFS('Fees Form'!$K:$K,'Fees Form'!$B:$B,DOS_Remittance!J$3,'Fees Form'!$G:$G,DOS_Remittance!$A23)</f>
        <v>0</v>
      </c>
      <c r="K23" s="18">
        <f>SUMIFS('Fees Form'!$K:$K,'Fees Form'!$B:$B,DOS_Remittance!K$3,'Fees Form'!$G:$G,DOS_Remittance!$A23)</f>
        <v>0</v>
      </c>
      <c r="L23" s="18">
        <f>SUMIFS('Fees Form'!$K:$K,'Fees Form'!$B:$B,DOS_Remittance!L$3,'Fees Form'!$G:$G,DOS_Remittance!$A23)</f>
        <v>0</v>
      </c>
      <c r="M23" s="18">
        <f>SUMIFS('Fees Form'!$K:$K,'Fees Form'!$B:$B,DOS_Remittance!M$3,'Fees Form'!$G:$G,DOS_Remittance!$A23)</f>
        <v>0</v>
      </c>
      <c r="N23" s="18">
        <f>SUMIFS('Fees Form'!$K:$K,'Fees Form'!$B:$B,DOS_Remittance!N$3,'Fees Form'!$G:$G,DOS_Remittance!$A23)</f>
        <v>0</v>
      </c>
      <c r="O23" s="18">
        <f>SUMIFS('Fees Form'!$K:$K,'Fees Form'!$B:$B,DOS_Remittance!O$3,'Fees Form'!$G:$G,DOS_Remittance!$A23)</f>
        <v>0</v>
      </c>
      <c r="P23" s="18">
        <f>SUMIFS('Fees Form'!$K:$K,'Fees Form'!$B:$B,DOS_Remittance!P$3,'Fees Form'!$G:$G,DOS_Remittance!$A23)</f>
        <v>0</v>
      </c>
      <c r="Q23" s="18">
        <f>SUMIFS('Fees Form'!$K:$K,'Fees Form'!$B:$B,DOS_Remittance!Q$3,'Fees Form'!$G:$G,DOS_Remittance!$A23)</f>
        <v>0</v>
      </c>
      <c r="R23" s="19">
        <f t="shared" si="0"/>
        <v>0</v>
      </c>
    </row>
    <row r="24" spans="1:19" ht="17.25">
      <c r="A24" s="17" t="s">
        <v>700</v>
      </c>
      <c r="B24" s="18">
        <f>SUMIFS('Fees Form'!$K:$K,'Fees Form'!$B:$B,DOS_Remittance!B$3,'Fees Form'!$G:$G,DOS_Remittance!$A24)</f>
        <v>0</v>
      </c>
      <c r="C24" s="18">
        <f>SUMIFS('Fees Form'!$K:$K,'Fees Form'!$B:$B,DOS_Remittance!C$3,'Fees Form'!$G:$G,DOS_Remittance!$A24)</f>
        <v>0</v>
      </c>
      <c r="D24" s="18">
        <f>SUMIFS('Fees Form'!$K:$K,'Fees Form'!$B:$B,DOS_Remittance!D$3,'Fees Form'!$G:$G,DOS_Remittance!$A24)</f>
        <v>0</v>
      </c>
      <c r="E24" s="18">
        <f>SUMIFS('Fees Form'!$K:$K,'Fees Form'!$B:$B,DOS_Remittance!E$3,'Fees Form'!$G:$G,DOS_Remittance!$A24)</f>
        <v>0</v>
      </c>
      <c r="F24" s="18">
        <f>SUMIFS('Fees Form'!$K:$K,'Fees Form'!$B:$B,DOS_Remittance!F$3,'Fees Form'!$G:$G,DOS_Remittance!$A24)</f>
        <v>0</v>
      </c>
      <c r="G24" s="18">
        <f>SUMIFS('Fees Form'!$K:$K,'Fees Form'!$B:$B,DOS_Remittance!G$3,'Fees Form'!$G:$G,DOS_Remittance!$A24)</f>
        <v>0</v>
      </c>
      <c r="H24" s="18">
        <f>SUMIFS('Fees Form'!$K:$K,'Fees Form'!$B:$B,DOS_Remittance!H$3,'Fees Form'!$G:$G,DOS_Remittance!$A24)</f>
        <v>0</v>
      </c>
      <c r="I24" s="18">
        <f>SUMIFS('Fees Form'!$K:$K,'Fees Form'!$B:$B,DOS_Remittance!I$3,'Fees Form'!$G:$G,DOS_Remittance!$A24)</f>
        <v>0</v>
      </c>
      <c r="J24" s="18">
        <f>SUMIFS('Fees Form'!$K:$K,'Fees Form'!$B:$B,DOS_Remittance!J$3,'Fees Form'!$G:$G,DOS_Remittance!$A24)</f>
        <v>0</v>
      </c>
      <c r="K24" s="18">
        <f>SUMIFS('Fees Form'!$K:$K,'Fees Form'!$B:$B,DOS_Remittance!K$3,'Fees Form'!$G:$G,DOS_Remittance!$A24)</f>
        <v>0</v>
      </c>
      <c r="L24" s="18">
        <f>SUMIFS('Fees Form'!$K:$K,'Fees Form'!$B:$B,DOS_Remittance!L$3,'Fees Form'!$G:$G,DOS_Remittance!$A24)</f>
        <v>0</v>
      </c>
      <c r="M24" s="18">
        <f>SUMIFS('Fees Form'!$K:$K,'Fees Form'!$B:$B,DOS_Remittance!M$3,'Fees Form'!$G:$G,DOS_Remittance!$A24)</f>
        <v>0</v>
      </c>
      <c r="N24" s="18">
        <f>SUMIFS('Fees Form'!$K:$K,'Fees Form'!$B:$B,DOS_Remittance!N$3,'Fees Form'!$G:$G,DOS_Remittance!$A24)</f>
        <v>0</v>
      </c>
      <c r="O24" s="18">
        <f>SUMIFS('Fees Form'!$K:$K,'Fees Form'!$B:$B,DOS_Remittance!O$3,'Fees Form'!$G:$G,DOS_Remittance!$A24)</f>
        <v>0</v>
      </c>
      <c r="P24" s="18">
        <f>SUMIFS('Fees Form'!$K:$K,'Fees Form'!$B:$B,DOS_Remittance!P$3,'Fees Form'!$G:$G,DOS_Remittance!$A24)</f>
        <v>0</v>
      </c>
      <c r="Q24" s="18">
        <f>SUMIFS('Fees Form'!$K:$K,'Fees Form'!$B:$B,DOS_Remittance!Q$3,'Fees Form'!$G:$G,DOS_Remittance!$A24)</f>
        <v>0</v>
      </c>
      <c r="R24" s="19">
        <f t="shared" si="0"/>
        <v>0</v>
      </c>
    </row>
    <row r="25" spans="1:19" ht="17.25">
      <c r="A25" s="17" t="s">
        <v>702</v>
      </c>
      <c r="B25" s="18">
        <f>SUMIFS('Fees Form'!$K:$K,'Fees Form'!$B:$B,DOS_Remittance!B$3,'Fees Form'!$G:$G,DOS_Remittance!$A25)</f>
        <v>0</v>
      </c>
      <c r="C25" s="18">
        <f>SUMIFS('Fees Form'!$K:$K,'Fees Form'!$B:$B,DOS_Remittance!C$3,'Fees Form'!$G:$G,DOS_Remittance!$A25)</f>
        <v>0</v>
      </c>
      <c r="D25" s="18">
        <f>SUMIFS('Fees Form'!$K:$K,'Fees Form'!$B:$B,DOS_Remittance!D$3,'Fees Form'!$G:$G,DOS_Remittance!$A25)</f>
        <v>0</v>
      </c>
      <c r="E25" s="18">
        <f>SUMIFS('Fees Form'!$K:$K,'Fees Form'!$B:$B,DOS_Remittance!E$3,'Fees Form'!$G:$G,DOS_Remittance!$A25)</f>
        <v>0</v>
      </c>
      <c r="F25" s="18">
        <f>SUMIFS('Fees Form'!$K:$K,'Fees Form'!$B:$B,DOS_Remittance!F$3,'Fees Form'!$G:$G,DOS_Remittance!$A25)</f>
        <v>0</v>
      </c>
      <c r="G25" s="18">
        <f>SUMIFS('Fees Form'!$K:$K,'Fees Form'!$B:$B,DOS_Remittance!G$3,'Fees Form'!$G:$G,DOS_Remittance!$A25)</f>
        <v>0</v>
      </c>
      <c r="H25" s="18">
        <f>SUMIFS('Fees Form'!$K:$K,'Fees Form'!$B:$B,DOS_Remittance!H$3,'Fees Form'!$G:$G,DOS_Remittance!$A25)</f>
        <v>0</v>
      </c>
      <c r="I25" s="18">
        <f>SUMIFS('Fees Form'!$K:$K,'Fees Form'!$B:$B,DOS_Remittance!I$3,'Fees Form'!$G:$G,DOS_Remittance!$A25)</f>
        <v>0</v>
      </c>
      <c r="J25" s="18">
        <f>SUMIFS('Fees Form'!$K:$K,'Fees Form'!$B:$B,DOS_Remittance!J$3,'Fees Form'!$G:$G,DOS_Remittance!$A25)</f>
        <v>0</v>
      </c>
      <c r="K25" s="18">
        <f>SUMIFS('Fees Form'!$K:$K,'Fees Form'!$B:$B,DOS_Remittance!K$3,'Fees Form'!$G:$G,DOS_Remittance!$A25)</f>
        <v>0</v>
      </c>
      <c r="L25" s="18">
        <f>SUMIFS('Fees Form'!$K:$K,'Fees Form'!$B:$B,DOS_Remittance!L$3,'Fees Form'!$G:$G,DOS_Remittance!$A25)</f>
        <v>0</v>
      </c>
      <c r="M25" s="18">
        <f>SUMIFS('Fees Form'!$K:$K,'Fees Form'!$B:$B,DOS_Remittance!M$3,'Fees Form'!$G:$G,DOS_Remittance!$A25)</f>
        <v>0</v>
      </c>
      <c r="N25" s="18">
        <f>SUMIFS('Fees Form'!$K:$K,'Fees Form'!$B:$B,DOS_Remittance!N$3,'Fees Form'!$G:$G,DOS_Remittance!$A25)</f>
        <v>0</v>
      </c>
      <c r="O25" s="18">
        <f>SUMIFS('Fees Form'!$K:$K,'Fees Form'!$B:$B,DOS_Remittance!O$3,'Fees Form'!$G:$G,DOS_Remittance!$A25)</f>
        <v>0</v>
      </c>
      <c r="P25" s="18">
        <f>SUMIFS('Fees Form'!$K:$K,'Fees Form'!$B:$B,DOS_Remittance!P$3,'Fees Form'!$G:$G,DOS_Remittance!$A25)</f>
        <v>0</v>
      </c>
      <c r="Q25" s="18">
        <f>SUMIFS('Fees Form'!$K:$K,'Fees Form'!$B:$B,DOS_Remittance!Q$3,'Fees Form'!$G:$G,DOS_Remittance!$A25)</f>
        <v>0</v>
      </c>
      <c r="R25" s="19">
        <f t="shared" si="0"/>
        <v>0</v>
      </c>
    </row>
    <row r="26" spans="1:19" ht="17.25">
      <c r="A26" s="17" t="s">
        <v>593</v>
      </c>
      <c r="B26" s="18">
        <f>SUMIFS('Fees Form'!$K:$K,'Fees Form'!$B:$B,DOS_Remittance!B$3,'Fees Form'!$F:$F,DOS_Remittance!$A26)</f>
        <v>0</v>
      </c>
      <c r="C26" s="18">
        <f>SUMIFS('Fees Form'!$K:$K,'Fees Form'!$B:$B,DOS_Remittance!C$3,'Fees Form'!$F:$F,DOS_Remittance!$A26)</f>
        <v>0</v>
      </c>
      <c r="D26" s="18">
        <f>SUMIFS('Fees Form'!$K:$K,'Fees Form'!$B:$B,DOS_Remittance!D$3,'Fees Form'!$F:$F,DOS_Remittance!$A26)</f>
        <v>0</v>
      </c>
      <c r="E26" s="18">
        <f>SUMIFS('Fees Form'!$K:$K,'Fees Form'!$B:$B,DOS_Remittance!E$3,'Fees Form'!$F:$F,DOS_Remittance!$A26)</f>
        <v>0</v>
      </c>
      <c r="F26" s="18">
        <f>SUMIFS('Fees Form'!$K:$K,'Fees Form'!$B:$B,DOS_Remittance!F$3,'Fees Form'!$F:$F,DOS_Remittance!$A26)</f>
        <v>0</v>
      </c>
      <c r="G26" s="18">
        <f>SUMIFS('Fees Form'!$K:$K,'Fees Form'!$B:$B,DOS_Remittance!G$3,'Fees Form'!$F:$F,DOS_Remittance!$A26)</f>
        <v>0</v>
      </c>
      <c r="H26" s="18">
        <f>SUMIFS('Fees Form'!$K:$K,'Fees Form'!$B:$B,DOS_Remittance!H$3,'Fees Form'!$F:$F,DOS_Remittance!$A26)</f>
        <v>0</v>
      </c>
      <c r="I26" s="18">
        <f>SUMIFS('Fees Form'!$K:$K,'Fees Form'!$B:$B,DOS_Remittance!I$3,'Fees Form'!$F:$F,DOS_Remittance!$A26)</f>
        <v>0</v>
      </c>
      <c r="J26" s="18">
        <f>SUMIFS('Fees Form'!$K:$K,'Fees Form'!$B:$B,DOS_Remittance!J$3,'Fees Form'!$F:$F,DOS_Remittance!$A26)</f>
        <v>0</v>
      </c>
      <c r="K26" s="18">
        <f>SUMIFS('Fees Form'!$K:$K,'Fees Form'!$B:$B,DOS_Remittance!K$3,'Fees Form'!$F:$F,DOS_Remittance!$A26)</f>
        <v>0</v>
      </c>
      <c r="L26" s="18">
        <f>SUMIFS('Fees Form'!$K:$K,'Fees Form'!$B:$B,DOS_Remittance!L$3,'Fees Form'!$F:$F,DOS_Remittance!$A26)</f>
        <v>0</v>
      </c>
      <c r="M26" s="18">
        <f>SUMIFS('Fees Form'!$K:$K,'Fees Form'!$B:$B,DOS_Remittance!M$3,'Fees Form'!$F:$F,DOS_Remittance!$A26)</f>
        <v>0</v>
      </c>
      <c r="N26" s="18">
        <f>SUMIFS('Fees Form'!$K:$K,'Fees Form'!$B:$B,DOS_Remittance!N$3,'Fees Form'!$F:$F,DOS_Remittance!$A26)</f>
        <v>0</v>
      </c>
      <c r="O26" s="18">
        <f>SUMIFS('Fees Form'!$K:$K,'Fees Form'!$B:$B,DOS_Remittance!O$3,'Fees Form'!$F:$F,DOS_Remittance!$A26)</f>
        <v>0</v>
      </c>
      <c r="P26" s="18">
        <f>SUMIFS('Fees Form'!$K:$K,'Fees Form'!$B:$B,DOS_Remittance!P$3,'Fees Form'!$F:$F,DOS_Remittance!$A26)</f>
        <v>0</v>
      </c>
      <c r="Q26" s="18">
        <f>SUMIFS('Fees Form'!$K:$K,'Fees Form'!$B:$B,DOS_Remittance!Q$3,'Fees Form'!$F:$F,DOS_Remittance!$A26)</f>
        <v>0</v>
      </c>
      <c r="R26" s="19">
        <f t="shared" si="0"/>
        <v>0</v>
      </c>
    </row>
    <row r="27" spans="1:19" ht="17.25">
      <c r="A27" s="20" t="s">
        <v>1</v>
      </c>
      <c r="B27" s="21">
        <f>SUM(B5:B26)</f>
        <v>0</v>
      </c>
      <c r="C27" s="21">
        <f t="shared" ref="C27:Q27" si="1">SUM(C5:C26)</f>
        <v>0</v>
      </c>
      <c r="D27" s="21">
        <f t="shared" si="1"/>
        <v>0</v>
      </c>
      <c r="E27" s="21">
        <f t="shared" si="1"/>
        <v>0</v>
      </c>
      <c r="F27" s="21">
        <f t="shared" si="1"/>
        <v>0</v>
      </c>
      <c r="G27" s="21">
        <f t="shared" si="1"/>
        <v>0</v>
      </c>
      <c r="H27" s="21">
        <f t="shared" si="1"/>
        <v>0</v>
      </c>
      <c r="I27" s="21">
        <f t="shared" si="1"/>
        <v>0</v>
      </c>
      <c r="J27" s="21">
        <f t="shared" si="1"/>
        <v>0</v>
      </c>
      <c r="K27" s="21">
        <f t="shared" si="1"/>
        <v>0</v>
      </c>
      <c r="L27" s="21">
        <f t="shared" si="1"/>
        <v>0</v>
      </c>
      <c r="M27" s="21">
        <f t="shared" si="1"/>
        <v>0</v>
      </c>
      <c r="N27" s="21">
        <f t="shared" si="1"/>
        <v>0</v>
      </c>
      <c r="O27" s="21">
        <f t="shared" si="1"/>
        <v>0</v>
      </c>
      <c r="P27" s="21">
        <f t="shared" si="1"/>
        <v>0</v>
      </c>
      <c r="Q27" s="21">
        <f t="shared" si="1"/>
        <v>0</v>
      </c>
      <c r="R27" s="22">
        <f>SUM(R5:R26)</f>
        <v>0</v>
      </c>
    </row>
    <row r="28" spans="1:19" ht="17.25">
      <c r="A28" s="173" t="s">
        <v>856</v>
      </c>
      <c r="B28" s="173"/>
      <c r="C28" s="173"/>
      <c r="D28" s="173"/>
      <c r="E28" s="173"/>
      <c r="F28" s="173"/>
      <c r="G28" s="173"/>
      <c r="H28" s="173"/>
      <c r="I28" s="173"/>
      <c r="J28" s="173"/>
      <c r="K28" s="173"/>
      <c r="L28" s="173"/>
      <c r="M28" s="173"/>
      <c r="N28" s="173"/>
      <c r="O28" s="173"/>
      <c r="P28" s="173"/>
      <c r="Q28" s="173"/>
      <c r="R28" s="3"/>
      <c r="S28" s="3"/>
    </row>
    <row r="29" spans="1:19" ht="17.25">
      <c r="A29" s="173" t="s">
        <v>790</v>
      </c>
      <c r="B29" s="173"/>
      <c r="C29" s="173"/>
      <c r="D29" s="173"/>
      <c r="E29" s="173"/>
      <c r="F29" s="173"/>
      <c r="G29" s="173"/>
      <c r="H29" s="173"/>
      <c r="I29" s="173"/>
      <c r="J29" s="173"/>
      <c r="K29" s="173"/>
      <c r="L29" s="173"/>
      <c r="M29" s="173"/>
      <c r="N29" s="173"/>
      <c r="O29" s="173"/>
      <c r="P29" s="173"/>
      <c r="Q29" s="173"/>
    </row>
  </sheetData>
  <sheetProtection algorithmName="SHA-512" hashValue="NtTwUvngOEpZBCHlDG+pdEz36k3Y4TuEghvOqxO18A46tYKMVk7pRaDjd0Z7mY04sVTlGnemmqlF0GcyJLELUg==" saltValue="QwbNA69GTpp7CxtQU8ZkDQ==" spinCount="100000" sheet="1" objects="1" scenarios="1"/>
  <mergeCells count="4">
    <mergeCell ref="A28:Q28"/>
    <mergeCell ref="A29:Q29"/>
    <mergeCell ref="B1:H1"/>
    <mergeCell ref="J1:R1"/>
  </mergeCells>
  <conditionalFormatting sqref="A28">
    <cfRule type="cellIs" dxfId="1" priority="1" stopIfTrue="1" operator="lessThan">
      <formula>0</formula>
    </cfRule>
  </conditionalFormatting>
  <hyperlinks>
    <hyperlink ref="K2" r:id="rId1" xr:uid="{CA79E0DA-3022-4F04-9615-D982D951DFEC}"/>
  </hyperlinks>
  <pageMargins left="0.23622047244094491" right="0.23622047244094491" top="0.74803149606299213" bottom="0.74803149606299213" header="0.31496062992125984" footer="0.31496062992125984"/>
  <pageSetup paperSize="9" scale="77" fitToHeight="2" orientation="landscape"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45"/>
  <sheetViews>
    <sheetView zoomScaleNormal="100" zoomScaleSheetLayoutView="100" workbookViewId="0">
      <selection activeCell="B42" sqref="B42"/>
    </sheetView>
  </sheetViews>
  <sheetFormatPr defaultColWidth="0" defaultRowHeight="17.25" zeroHeight="1"/>
  <cols>
    <col min="1" max="1" width="8" style="39" customWidth="1"/>
    <col min="2" max="2" width="137.140625" style="104" customWidth="1"/>
    <col min="3" max="3" width="10.5703125" style="39" customWidth="1"/>
    <col min="4" max="5" width="11.42578125" style="39" customWidth="1"/>
    <col min="6" max="6" width="8.28515625" style="51" customWidth="1"/>
    <col min="7" max="7" width="8.85546875" style="39" customWidth="1"/>
    <col min="8" max="8" width="12" style="39" customWidth="1"/>
    <col min="9" max="10" width="11.42578125" style="39" customWidth="1"/>
    <col min="11" max="11" width="9.42578125" style="51" customWidth="1"/>
    <col min="12" max="12" width="9.7109375" style="39" customWidth="1"/>
    <col min="13" max="13" width="12" style="39" customWidth="1"/>
    <col min="14" max="14" width="2" style="39" customWidth="1"/>
    <col min="15" max="16384" width="16.28515625" style="41" hidden="1"/>
  </cols>
  <sheetData>
    <row r="1" spans="1:50" ht="49.5" customHeight="1">
      <c r="B1" s="127" t="s">
        <v>842</v>
      </c>
      <c r="C1" s="128"/>
      <c r="D1" s="184" t="s">
        <v>738</v>
      </c>
      <c r="E1" s="186"/>
      <c r="F1" s="184" t="s">
        <v>739</v>
      </c>
      <c r="G1" s="185"/>
      <c r="H1" s="186"/>
      <c r="I1" s="184" t="s">
        <v>839</v>
      </c>
      <c r="J1" s="186"/>
      <c r="K1" s="184" t="s">
        <v>840</v>
      </c>
      <c r="L1" s="185"/>
      <c r="M1" s="186"/>
      <c r="N1" s="40"/>
    </row>
    <row r="2" spans="1:50">
      <c r="A2" s="104" t="s">
        <v>665</v>
      </c>
      <c r="B2" s="104" t="s">
        <v>740</v>
      </c>
      <c r="C2" s="52" t="s">
        <v>668</v>
      </c>
      <c r="D2" s="122" t="s">
        <v>666</v>
      </c>
      <c r="E2" s="122" t="s">
        <v>667</v>
      </c>
      <c r="F2" s="114" t="s">
        <v>666</v>
      </c>
      <c r="G2" s="122" t="s">
        <v>667</v>
      </c>
      <c r="H2" s="123" t="s">
        <v>724</v>
      </c>
      <c r="I2" s="114" t="s">
        <v>666</v>
      </c>
      <c r="J2" s="122" t="s">
        <v>667</v>
      </c>
      <c r="K2" s="114" t="s">
        <v>666</v>
      </c>
      <c r="L2" s="122" t="s">
        <v>667</v>
      </c>
      <c r="M2" s="123" t="s">
        <v>724</v>
      </c>
      <c r="N2" s="43"/>
      <c r="O2" s="41" t="s">
        <v>722</v>
      </c>
      <c r="P2" s="41">
        <v>2024</v>
      </c>
      <c r="Q2" s="41" t="s">
        <v>731</v>
      </c>
      <c r="R2" s="41" t="s">
        <v>732</v>
      </c>
      <c r="S2" s="41" t="s">
        <v>733</v>
      </c>
      <c r="T2" s="41" t="s">
        <v>734</v>
      </c>
      <c r="U2" s="41" t="s">
        <v>763</v>
      </c>
    </row>
    <row r="3" spans="1:50">
      <c r="A3" s="45"/>
      <c r="B3" s="161" t="s">
        <v>869</v>
      </c>
      <c r="C3" s="46" t="s">
        <v>669</v>
      </c>
      <c r="D3" s="124" t="s">
        <v>669</v>
      </c>
      <c r="E3" s="124" t="s">
        <v>669</v>
      </c>
      <c r="F3" s="47" t="s">
        <v>669</v>
      </c>
      <c r="G3" s="124" t="s">
        <v>669</v>
      </c>
      <c r="H3" s="111" t="s">
        <v>669</v>
      </c>
      <c r="I3" s="124" t="s">
        <v>669</v>
      </c>
      <c r="J3" s="124" t="s">
        <v>669</v>
      </c>
      <c r="K3" s="47" t="s">
        <v>669</v>
      </c>
      <c r="L3" s="124" t="s">
        <v>669</v>
      </c>
      <c r="M3" s="111" t="s">
        <v>669</v>
      </c>
      <c r="N3" s="48"/>
      <c r="O3" s="41" t="s">
        <v>718</v>
      </c>
      <c r="P3" s="41">
        <v>1</v>
      </c>
      <c r="Q3" s="49">
        <f>DATE($P$2,1,1)</f>
        <v>45292</v>
      </c>
      <c r="R3" s="49">
        <f>DATE($P$2,3,31)</f>
        <v>45382</v>
      </c>
      <c r="S3" s="41" t="str">
        <f>"Q"&amp;P3&amp;" "&amp;$P$2</f>
        <v>Q1 2024</v>
      </c>
      <c r="T3" s="41" t="s">
        <v>670</v>
      </c>
      <c r="U3" s="41" t="s">
        <v>8</v>
      </c>
    </row>
    <row r="4" spans="1:50">
      <c r="A4" s="39" t="s">
        <v>670</v>
      </c>
      <c r="B4" s="104" t="s">
        <v>857</v>
      </c>
      <c r="C4" s="42">
        <v>18</v>
      </c>
      <c r="D4" s="43">
        <v>0</v>
      </c>
      <c r="E4" s="43">
        <v>18</v>
      </c>
      <c r="F4" s="44">
        <f>ROUND(D4/3,2)</f>
        <v>0</v>
      </c>
      <c r="G4" s="43">
        <f>E4</f>
        <v>18</v>
      </c>
      <c r="H4" s="110">
        <f>ROUND(D4-F4,2)</f>
        <v>0</v>
      </c>
      <c r="I4" s="43">
        <v>0</v>
      </c>
      <c r="J4" s="43">
        <v>18</v>
      </c>
      <c r="K4" s="44">
        <v>0</v>
      </c>
      <c r="L4" s="43">
        <f>G4</f>
        <v>18</v>
      </c>
      <c r="M4" s="110">
        <f>D4</f>
        <v>0</v>
      </c>
      <c r="N4" s="43"/>
      <c r="O4" s="41" t="s">
        <v>719</v>
      </c>
      <c r="P4" s="41">
        <v>2</v>
      </c>
      <c r="Q4" s="49">
        <f>DATE($P$2,4,1)</f>
        <v>45383</v>
      </c>
      <c r="R4" s="49">
        <f>DATE($P$2,6,30)</f>
        <v>45473</v>
      </c>
      <c r="S4" s="41" t="str">
        <f t="shared" ref="S4:S6" si="0">"Q"&amp;P4&amp;" "&amp;$P$2</f>
        <v>Q2 2024</v>
      </c>
      <c r="T4" s="41" t="s">
        <v>671</v>
      </c>
      <c r="U4" s="41" t="s">
        <v>10</v>
      </c>
    </row>
    <row r="5" spans="1:50">
      <c r="A5" s="39" t="s">
        <v>671</v>
      </c>
      <c r="B5" s="104" t="s">
        <v>672</v>
      </c>
      <c r="C5" s="42">
        <v>18</v>
      </c>
      <c r="D5" s="43">
        <v>0</v>
      </c>
      <c r="E5" s="43">
        <v>18</v>
      </c>
      <c r="F5" s="44">
        <f>ROUND(D5/3,2)</f>
        <v>0</v>
      </c>
      <c r="G5" s="43">
        <f>E5</f>
        <v>18</v>
      </c>
      <c r="H5" s="110">
        <f>ROUND(D5-F5,2)</f>
        <v>0</v>
      </c>
      <c r="I5" s="43">
        <v>0</v>
      </c>
      <c r="J5" s="43">
        <v>18</v>
      </c>
      <c r="K5" s="44">
        <v>0</v>
      </c>
      <c r="L5" s="43">
        <f t="shared" ref="L5" si="1">G5</f>
        <v>18</v>
      </c>
      <c r="M5" s="110">
        <f t="shared" ref="M5:M42" si="2">D5</f>
        <v>0</v>
      </c>
      <c r="N5" s="43"/>
      <c r="O5" s="41" t="s">
        <v>720</v>
      </c>
      <c r="P5" s="41">
        <v>3</v>
      </c>
      <c r="Q5" s="49">
        <f>DATE($P$2,7,1)</f>
        <v>45474</v>
      </c>
      <c r="R5" s="49">
        <f>DATE($P$2,9,30)</f>
        <v>45565</v>
      </c>
      <c r="S5" s="41" t="str">
        <f t="shared" si="0"/>
        <v>Q3 2024</v>
      </c>
      <c r="T5" s="41" t="s">
        <v>673</v>
      </c>
      <c r="U5" s="41" t="s">
        <v>9</v>
      </c>
    </row>
    <row r="6" spans="1:50">
      <c r="A6" s="45"/>
      <c r="B6" s="161" t="s">
        <v>870</v>
      </c>
      <c r="C6" s="46"/>
      <c r="D6" s="124"/>
      <c r="E6" s="124"/>
      <c r="F6" s="47"/>
      <c r="G6" s="124"/>
      <c r="H6" s="111"/>
      <c r="I6" s="124"/>
      <c r="J6" s="124"/>
      <c r="K6" s="47"/>
      <c r="L6" s="124"/>
      <c r="M6" s="111"/>
      <c r="N6" s="48"/>
      <c r="O6" s="41" t="s">
        <v>721</v>
      </c>
      <c r="P6" s="41">
        <v>4</v>
      </c>
      <c r="Q6" s="49">
        <f>DATE($P$2,10,1)</f>
        <v>45566</v>
      </c>
      <c r="R6" s="49">
        <f>DATE($P$2,12,31)</f>
        <v>45657</v>
      </c>
      <c r="S6" s="41" t="str">
        <f t="shared" si="0"/>
        <v>Q4 2024</v>
      </c>
      <c r="T6" s="41" t="s">
        <v>675</v>
      </c>
      <c r="U6" s="41" t="s">
        <v>974</v>
      </c>
    </row>
    <row r="7" spans="1:50">
      <c r="A7" s="39" t="s">
        <v>673</v>
      </c>
      <c r="B7" s="104" t="s">
        <v>674</v>
      </c>
      <c r="C7" s="42">
        <v>36</v>
      </c>
      <c r="D7" s="43">
        <v>0</v>
      </c>
      <c r="E7" s="43">
        <v>36</v>
      </c>
      <c r="F7" s="44">
        <f>ROUND(D7/3,2)</f>
        <v>0</v>
      </c>
      <c r="G7" s="43">
        <f>E7</f>
        <v>36</v>
      </c>
      <c r="H7" s="110">
        <f>ROUND(D7-F7,2)</f>
        <v>0</v>
      </c>
      <c r="I7" s="43">
        <v>0</v>
      </c>
      <c r="J7" s="43">
        <v>36</v>
      </c>
      <c r="K7" s="44">
        <v>0</v>
      </c>
      <c r="L7" s="43">
        <f t="shared" ref="L7:L9" si="3">G7</f>
        <v>36</v>
      </c>
      <c r="M7" s="110">
        <f t="shared" si="2"/>
        <v>0</v>
      </c>
      <c r="N7" s="43"/>
      <c r="T7" s="41" t="s">
        <v>677</v>
      </c>
      <c r="U7" s="41" t="s">
        <v>11</v>
      </c>
    </row>
    <row r="8" spans="1:50" s="50" customFormat="1">
      <c r="A8" s="39" t="s">
        <v>675</v>
      </c>
      <c r="B8" s="104" t="s">
        <v>676</v>
      </c>
      <c r="C8" s="42">
        <v>18</v>
      </c>
      <c r="D8" s="43">
        <v>0</v>
      </c>
      <c r="E8" s="43">
        <v>18</v>
      </c>
      <c r="F8" s="44">
        <f>ROUND(D8/3,2)</f>
        <v>0</v>
      </c>
      <c r="G8" s="43">
        <f>E8</f>
        <v>18</v>
      </c>
      <c r="H8" s="110">
        <f>ROUND(D8-F8,2)</f>
        <v>0</v>
      </c>
      <c r="I8" s="43">
        <v>0</v>
      </c>
      <c r="J8" s="43">
        <v>18</v>
      </c>
      <c r="K8" s="44">
        <v>0</v>
      </c>
      <c r="L8" s="43">
        <f t="shared" si="3"/>
        <v>18</v>
      </c>
      <c r="M8" s="110">
        <f t="shared" si="2"/>
        <v>0</v>
      </c>
      <c r="N8" s="43"/>
      <c r="O8" s="41"/>
      <c r="P8" s="41"/>
      <c r="Q8" s="41"/>
      <c r="R8" s="41"/>
      <c r="S8" s="41"/>
      <c r="T8" s="41" t="s">
        <v>678</v>
      </c>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row>
    <row r="9" spans="1:50" s="50" customFormat="1">
      <c r="A9" s="39" t="s">
        <v>677</v>
      </c>
      <c r="B9" s="104" t="s">
        <v>858</v>
      </c>
      <c r="C9" s="42">
        <v>531</v>
      </c>
      <c r="D9" s="43">
        <v>241</v>
      </c>
      <c r="E9" s="43">
        <v>290</v>
      </c>
      <c r="F9" s="44">
        <f>ROUND(D9/3,2)</f>
        <v>80.33</v>
      </c>
      <c r="G9" s="43">
        <f>E9</f>
        <v>290</v>
      </c>
      <c r="H9" s="110">
        <f>ROUND(D9-F9,2)</f>
        <v>160.66999999999999</v>
      </c>
      <c r="I9" s="43">
        <f>D9</f>
        <v>241</v>
      </c>
      <c r="J9" s="43">
        <f>E9</f>
        <v>290</v>
      </c>
      <c r="K9" s="44">
        <v>0</v>
      </c>
      <c r="L9" s="43">
        <f t="shared" si="3"/>
        <v>290</v>
      </c>
      <c r="M9" s="110">
        <f t="shared" si="2"/>
        <v>241</v>
      </c>
      <c r="N9" s="43"/>
      <c r="O9" s="41"/>
      <c r="P9" s="41"/>
      <c r="Q9" s="41"/>
      <c r="R9" s="41"/>
      <c r="S9" s="41"/>
      <c r="T9" s="41" t="s">
        <v>679</v>
      </c>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row>
    <row r="10" spans="1:50">
      <c r="A10" s="45"/>
      <c r="B10" s="161" t="s">
        <v>871</v>
      </c>
      <c r="C10" s="46"/>
      <c r="D10" s="124"/>
      <c r="E10" s="124"/>
      <c r="F10" s="47"/>
      <c r="G10" s="124"/>
      <c r="H10" s="111"/>
      <c r="I10" s="124"/>
      <c r="J10" s="124"/>
      <c r="K10" s="47"/>
      <c r="L10" s="124"/>
      <c r="M10" s="111"/>
      <c r="N10" s="48"/>
      <c r="T10" s="41" t="s">
        <v>681</v>
      </c>
    </row>
    <row r="11" spans="1:50">
      <c r="A11" s="45"/>
      <c r="B11" s="160" t="s">
        <v>867</v>
      </c>
      <c r="C11" s="46"/>
      <c r="D11" s="124"/>
      <c r="E11" s="124"/>
      <c r="F11" s="47"/>
      <c r="G11" s="124"/>
      <c r="H11" s="111"/>
      <c r="I11" s="124"/>
      <c r="J11" s="124"/>
      <c r="K11" s="47"/>
      <c r="L11" s="124"/>
      <c r="M11" s="111"/>
      <c r="N11" s="43"/>
      <c r="T11" s="41" t="s">
        <v>683</v>
      </c>
    </row>
    <row r="12" spans="1:50" s="50" customFormat="1">
      <c r="A12" s="39" t="s">
        <v>678</v>
      </c>
      <c r="B12" s="104" t="s">
        <v>859</v>
      </c>
      <c r="C12" s="42">
        <v>228</v>
      </c>
      <c r="D12" s="43">
        <v>124</v>
      </c>
      <c r="E12" s="43">
        <v>104</v>
      </c>
      <c r="F12" s="44">
        <f t="shared" ref="F12:F29" si="4">ROUND(D12/3,2)</f>
        <v>41.33</v>
      </c>
      <c r="G12" s="43">
        <f t="shared" ref="G12:G29" si="5">E12</f>
        <v>104</v>
      </c>
      <c r="H12" s="110">
        <f t="shared" ref="H12:H29" si="6">ROUND(D12-F12,2)</f>
        <v>82.67</v>
      </c>
      <c r="I12" s="43">
        <f t="shared" ref="I12:I42" si="7">D12</f>
        <v>124</v>
      </c>
      <c r="J12" s="43">
        <f t="shared" ref="J12:J42" si="8">E12</f>
        <v>104</v>
      </c>
      <c r="K12" s="44">
        <v>0</v>
      </c>
      <c r="L12" s="43">
        <f t="shared" ref="L12:L29" si="9">G12</f>
        <v>104</v>
      </c>
      <c r="M12" s="110">
        <f t="shared" si="2"/>
        <v>124</v>
      </c>
      <c r="N12" s="43"/>
      <c r="O12" s="41"/>
      <c r="P12" s="41"/>
      <c r="Q12" s="41"/>
      <c r="R12" s="41"/>
      <c r="S12" s="41"/>
      <c r="T12" s="41" t="s">
        <v>684</v>
      </c>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row>
    <row r="13" spans="1:50">
      <c r="A13" s="39" t="s">
        <v>679</v>
      </c>
      <c r="B13" s="104" t="s">
        <v>680</v>
      </c>
      <c r="C13" s="42">
        <v>366</v>
      </c>
      <c r="D13" s="43">
        <v>17</v>
      </c>
      <c r="E13" s="43">
        <v>349</v>
      </c>
      <c r="F13" s="44">
        <f t="shared" si="4"/>
        <v>5.67</v>
      </c>
      <c r="G13" s="43">
        <f t="shared" si="5"/>
        <v>349</v>
      </c>
      <c r="H13" s="110">
        <f t="shared" si="6"/>
        <v>11.33</v>
      </c>
      <c r="I13" s="43">
        <f t="shared" si="7"/>
        <v>17</v>
      </c>
      <c r="J13" s="43">
        <f t="shared" si="8"/>
        <v>349</v>
      </c>
      <c r="K13" s="44">
        <v>0</v>
      </c>
      <c r="L13" s="43">
        <f t="shared" si="9"/>
        <v>349</v>
      </c>
      <c r="M13" s="110">
        <f t="shared" si="2"/>
        <v>17</v>
      </c>
      <c r="N13" s="43"/>
      <c r="T13" s="41" t="s">
        <v>685</v>
      </c>
    </row>
    <row r="14" spans="1:50" s="50" customFormat="1">
      <c r="A14" s="39" t="s">
        <v>681</v>
      </c>
      <c r="B14" s="104" t="s">
        <v>682</v>
      </c>
      <c r="C14" s="42">
        <v>159</v>
      </c>
      <c r="D14" s="43">
        <v>17</v>
      </c>
      <c r="E14" s="43">
        <v>142</v>
      </c>
      <c r="F14" s="44">
        <f t="shared" si="4"/>
        <v>5.67</v>
      </c>
      <c r="G14" s="43">
        <f t="shared" si="5"/>
        <v>142</v>
      </c>
      <c r="H14" s="110">
        <f t="shared" si="6"/>
        <v>11.33</v>
      </c>
      <c r="I14" s="43">
        <f t="shared" si="7"/>
        <v>17</v>
      </c>
      <c r="J14" s="43">
        <f t="shared" si="8"/>
        <v>142</v>
      </c>
      <c r="K14" s="44">
        <v>0</v>
      </c>
      <c r="L14" s="43">
        <f t="shared" si="9"/>
        <v>142</v>
      </c>
      <c r="M14" s="110">
        <f t="shared" si="2"/>
        <v>17</v>
      </c>
      <c r="N14" s="43"/>
      <c r="O14" s="41"/>
      <c r="P14" s="41"/>
      <c r="Q14" s="41"/>
      <c r="R14" s="41"/>
      <c r="S14" s="41"/>
      <c r="T14" s="41" t="s">
        <v>686</v>
      </c>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row>
    <row r="15" spans="1:50" s="50" customFormat="1">
      <c r="A15" s="39" t="s">
        <v>683</v>
      </c>
      <c r="B15" s="104" t="s">
        <v>23</v>
      </c>
      <c r="C15" s="42">
        <v>34</v>
      </c>
      <c r="D15" s="43">
        <v>34</v>
      </c>
      <c r="E15" s="43">
        <v>0</v>
      </c>
      <c r="F15" s="44">
        <f t="shared" si="4"/>
        <v>11.33</v>
      </c>
      <c r="G15" s="43">
        <f t="shared" si="5"/>
        <v>0</v>
      </c>
      <c r="H15" s="110">
        <f t="shared" si="6"/>
        <v>22.67</v>
      </c>
      <c r="I15" s="43">
        <f t="shared" si="7"/>
        <v>34</v>
      </c>
      <c r="J15" s="43">
        <f t="shared" si="8"/>
        <v>0</v>
      </c>
      <c r="K15" s="44">
        <v>0</v>
      </c>
      <c r="L15" s="43">
        <f t="shared" si="9"/>
        <v>0</v>
      </c>
      <c r="M15" s="110">
        <f t="shared" si="2"/>
        <v>34</v>
      </c>
      <c r="N15" s="43"/>
      <c r="O15" s="41"/>
      <c r="P15" s="41"/>
      <c r="Q15" s="41"/>
      <c r="R15" s="41"/>
      <c r="S15" s="41"/>
      <c r="T15" s="41" t="s">
        <v>687</v>
      </c>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row>
    <row r="16" spans="1:50">
      <c r="A16" s="39" t="s">
        <v>684</v>
      </c>
      <c r="B16" s="104" t="s">
        <v>0</v>
      </c>
      <c r="C16" s="42">
        <v>34</v>
      </c>
      <c r="D16" s="43">
        <v>34</v>
      </c>
      <c r="E16" s="43">
        <v>0</v>
      </c>
      <c r="F16" s="44">
        <f t="shared" si="4"/>
        <v>11.33</v>
      </c>
      <c r="G16" s="43">
        <f t="shared" si="5"/>
        <v>0</v>
      </c>
      <c r="H16" s="110">
        <f t="shared" si="6"/>
        <v>22.67</v>
      </c>
      <c r="I16" s="43">
        <f t="shared" si="7"/>
        <v>34</v>
      </c>
      <c r="J16" s="43">
        <f t="shared" si="8"/>
        <v>0</v>
      </c>
      <c r="K16" s="44">
        <v>0</v>
      </c>
      <c r="L16" s="43">
        <f t="shared" si="9"/>
        <v>0</v>
      </c>
      <c r="M16" s="110">
        <f t="shared" si="2"/>
        <v>34</v>
      </c>
      <c r="N16" s="43"/>
      <c r="T16" s="41" t="s">
        <v>688</v>
      </c>
    </row>
    <row r="17" spans="1:50" s="50" customFormat="1">
      <c r="A17" s="39" t="s">
        <v>685</v>
      </c>
      <c r="B17" s="104" t="s">
        <v>860</v>
      </c>
      <c r="C17" s="42">
        <v>399</v>
      </c>
      <c r="D17" s="43">
        <v>50</v>
      </c>
      <c r="E17" s="43">
        <v>349</v>
      </c>
      <c r="F17" s="44">
        <f t="shared" si="4"/>
        <v>16.670000000000002</v>
      </c>
      <c r="G17" s="43">
        <f t="shared" si="5"/>
        <v>349</v>
      </c>
      <c r="H17" s="110">
        <f t="shared" si="6"/>
        <v>33.33</v>
      </c>
      <c r="I17" s="43">
        <f t="shared" si="7"/>
        <v>50</v>
      </c>
      <c r="J17" s="43">
        <f t="shared" si="8"/>
        <v>349</v>
      </c>
      <c r="K17" s="44">
        <v>0</v>
      </c>
      <c r="L17" s="43">
        <f t="shared" si="9"/>
        <v>349</v>
      </c>
      <c r="M17" s="110">
        <f t="shared" si="2"/>
        <v>50</v>
      </c>
      <c r="N17" s="43"/>
      <c r="O17" s="41"/>
      <c r="P17" s="41"/>
      <c r="Q17" s="41"/>
      <c r="R17" s="41"/>
      <c r="S17" s="41"/>
      <c r="T17" s="41" t="s">
        <v>689</v>
      </c>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row>
    <row r="18" spans="1:50">
      <c r="A18" s="39" t="s">
        <v>686</v>
      </c>
      <c r="B18" s="104" t="s">
        <v>861</v>
      </c>
      <c r="C18" s="42">
        <v>192</v>
      </c>
      <c r="D18" s="43">
        <v>50</v>
      </c>
      <c r="E18" s="43">
        <v>142</v>
      </c>
      <c r="F18" s="44">
        <f t="shared" si="4"/>
        <v>16.670000000000002</v>
      </c>
      <c r="G18" s="43">
        <f t="shared" si="5"/>
        <v>142</v>
      </c>
      <c r="H18" s="110">
        <f t="shared" si="6"/>
        <v>33.33</v>
      </c>
      <c r="I18" s="43">
        <f t="shared" si="7"/>
        <v>50</v>
      </c>
      <c r="J18" s="43">
        <f t="shared" si="8"/>
        <v>142</v>
      </c>
      <c r="K18" s="44">
        <v>0</v>
      </c>
      <c r="L18" s="43">
        <f t="shared" si="9"/>
        <v>142</v>
      </c>
      <c r="M18" s="110">
        <f t="shared" si="2"/>
        <v>50</v>
      </c>
      <c r="N18" s="43"/>
      <c r="T18" s="41" t="s">
        <v>690</v>
      </c>
    </row>
    <row r="19" spans="1:50">
      <c r="A19" s="39" t="s">
        <v>687</v>
      </c>
      <c r="B19" s="104" t="s">
        <v>862</v>
      </c>
      <c r="C19" s="42">
        <v>83</v>
      </c>
      <c r="D19" s="43">
        <v>65</v>
      </c>
      <c r="E19" s="43">
        <v>18</v>
      </c>
      <c r="F19" s="44">
        <f t="shared" si="4"/>
        <v>21.67</v>
      </c>
      <c r="G19" s="43">
        <f t="shared" si="5"/>
        <v>18</v>
      </c>
      <c r="H19" s="110">
        <f t="shared" si="6"/>
        <v>43.33</v>
      </c>
      <c r="I19" s="43">
        <f t="shared" si="7"/>
        <v>65</v>
      </c>
      <c r="J19" s="43">
        <f t="shared" si="8"/>
        <v>18</v>
      </c>
      <c r="K19" s="44">
        <v>0</v>
      </c>
      <c r="L19" s="43">
        <f t="shared" si="9"/>
        <v>18</v>
      </c>
      <c r="M19" s="110">
        <f t="shared" si="2"/>
        <v>65</v>
      </c>
      <c r="N19" s="43"/>
      <c r="T19" s="41" t="s">
        <v>691</v>
      </c>
    </row>
    <row r="20" spans="1:50" s="50" customFormat="1">
      <c r="A20" s="45"/>
      <c r="B20" s="160" t="s">
        <v>868</v>
      </c>
      <c r="C20" s="46"/>
      <c r="D20" s="124"/>
      <c r="E20" s="124"/>
      <c r="F20" s="47"/>
      <c r="G20" s="124"/>
      <c r="H20" s="111"/>
      <c r="I20" s="124"/>
      <c r="J20" s="124"/>
      <c r="K20" s="47"/>
      <c r="L20" s="124"/>
      <c r="M20" s="111"/>
      <c r="N20" s="43"/>
      <c r="O20" s="41"/>
      <c r="P20" s="41"/>
      <c r="Q20" s="41"/>
      <c r="R20" s="41"/>
      <c r="S20" s="41"/>
      <c r="T20" s="41" t="s">
        <v>692</v>
      </c>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row>
    <row r="21" spans="1:50">
      <c r="A21" s="39" t="s">
        <v>688</v>
      </c>
      <c r="B21" s="104" t="s">
        <v>596</v>
      </c>
      <c r="C21" s="42">
        <v>473</v>
      </c>
      <c r="D21" s="43">
        <v>124</v>
      </c>
      <c r="E21" s="43">
        <v>349</v>
      </c>
      <c r="F21" s="44">
        <f t="shared" si="4"/>
        <v>41.33</v>
      </c>
      <c r="G21" s="43">
        <f t="shared" si="5"/>
        <v>349</v>
      </c>
      <c r="H21" s="110">
        <f t="shared" si="6"/>
        <v>82.67</v>
      </c>
      <c r="I21" s="43">
        <f t="shared" si="7"/>
        <v>124</v>
      </c>
      <c r="J21" s="43">
        <f t="shared" si="8"/>
        <v>349</v>
      </c>
      <c r="K21" s="44">
        <v>0</v>
      </c>
      <c r="L21" s="43">
        <f t="shared" si="9"/>
        <v>349</v>
      </c>
      <c r="M21" s="110">
        <f t="shared" si="2"/>
        <v>124</v>
      </c>
      <c r="N21" s="43"/>
      <c r="T21" s="41" t="s">
        <v>693</v>
      </c>
    </row>
    <row r="22" spans="1:50" s="50" customFormat="1">
      <c r="A22" s="39" t="s">
        <v>689</v>
      </c>
      <c r="B22" s="104" t="s">
        <v>597</v>
      </c>
      <c r="C22" s="42">
        <v>266</v>
      </c>
      <c r="D22" s="43">
        <v>124</v>
      </c>
      <c r="E22" s="43">
        <v>142</v>
      </c>
      <c r="F22" s="44">
        <f t="shared" si="4"/>
        <v>41.33</v>
      </c>
      <c r="G22" s="43">
        <f t="shared" si="5"/>
        <v>142</v>
      </c>
      <c r="H22" s="110">
        <f t="shared" si="6"/>
        <v>82.67</v>
      </c>
      <c r="I22" s="43">
        <f t="shared" si="7"/>
        <v>124</v>
      </c>
      <c r="J22" s="43">
        <f t="shared" si="8"/>
        <v>142</v>
      </c>
      <c r="K22" s="44">
        <v>0</v>
      </c>
      <c r="L22" s="43">
        <f t="shared" si="9"/>
        <v>142</v>
      </c>
      <c r="M22" s="110">
        <f t="shared" si="2"/>
        <v>124</v>
      </c>
      <c r="N22" s="43"/>
      <c r="O22" s="41"/>
      <c r="P22" s="41"/>
      <c r="Q22" s="41"/>
      <c r="R22" s="41"/>
      <c r="S22" s="41"/>
      <c r="T22" s="41" t="s">
        <v>694</v>
      </c>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row>
    <row r="23" spans="1:50" s="50" customFormat="1">
      <c r="A23" s="39" t="s">
        <v>690</v>
      </c>
      <c r="B23" s="104" t="s">
        <v>598</v>
      </c>
      <c r="C23" s="42">
        <v>228</v>
      </c>
      <c r="D23" s="43">
        <v>228</v>
      </c>
      <c r="E23" s="43">
        <v>0</v>
      </c>
      <c r="F23" s="44">
        <f t="shared" si="4"/>
        <v>76</v>
      </c>
      <c r="G23" s="43">
        <f t="shared" si="5"/>
        <v>0</v>
      </c>
      <c r="H23" s="110">
        <f t="shared" si="6"/>
        <v>152</v>
      </c>
      <c r="I23" s="43">
        <f t="shared" si="7"/>
        <v>228</v>
      </c>
      <c r="J23" s="43">
        <f t="shared" si="8"/>
        <v>0</v>
      </c>
      <c r="K23" s="44">
        <v>0</v>
      </c>
      <c r="L23" s="43">
        <f t="shared" si="9"/>
        <v>0</v>
      </c>
      <c r="M23" s="110">
        <f t="shared" si="2"/>
        <v>228</v>
      </c>
      <c r="N23" s="43"/>
      <c r="O23" s="41"/>
      <c r="P23" s="41"/>
      <c r="Q23" s="41"/>
      <c r="R23" s="41"/>
      <c r="S23" s="41"/>
      <c r="T23" s="41" t="s">
        <v>695</v>
      </c>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row>
    <row r="24" spans="1:50" s="50" customFormat="1">
      <c r="A24" s="39" t="s">
        <v>691</v>
      </c>
      <c r="B24" s="104" t="s">
        <v>599</v>
      </c>
      <c r="C24" s="42">
        <v>228</v>
      </c>
      <c r="D24" s="43">
        <v>228</v>
      </c>
      <c r="E24" s="43">
        <v>0</v>
      </c>
      <c r="F24" s="44">
        <f t="shared" si="4"/>
        <v>76</v>
      </c>
      <c r="G24" s="43">
        <f t="shared" si="5"/>
        <v>0</v>
      </c>
      <c r="H24" s="110">
        <f t="shared" si="6"/>
        <v>152</v>
      </c>
      <c r="I24" s="43">
        <f t="shared" si="7"/>
        <v>228</v>
      </c>
      <c r="J24" s="43">
        <f t="shared" si="8"/>
        <v>0</v>
      </c>
      <c r="K24" s="44">
        <v>0</v>
      </c>
      <c r="L24" s="43">
        <f t="shared" si="9"/>
        <v>0</v>
      </c>
      <c r="M24" s="110">
        <f t="shared" si="2"/>
        <v>228</v>
      </c>
      <c r="N24" s="43"/>
      <c r="O24" s="41"/>
      <c r="P24" s="41"/>
      <c r="Q24" s="41"/>
      <c r="R24" s="41"/>
      <c r="S24" s="41"/>
      <c r="T24" s="41" t="s">
        <v>696</v>
      </c>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row>
    <row r="25" spans="1:50" s="50" customFormat="1">
      <c r="A25" s="39" t="s">
        <v>692</v>
      </c>
      <c r="B25" s="104" t="s">
        <v>587</v>
      </c>
      <c r="C25" s="42">
        <v>34</v>
      </c>
      <c r="D25" s="43">
        <v>34</v>
      </c>
      <c r="E25" s="43">
        <v>0</v>
      </c>
      <c r="F25" s="44">
        <f t="shared" si="4"/>
        <v>11.33</v>
      </c>
      <c r="G25" s="43">
        <f t="shared" si="5"/>
        <v>0</v>
      </c>
      <c r="H25" s="110">
        <f t="shared" si="6"/>
        <v>22.67</v>
      </c>
      <c r="I25" s="43">
        <f t="shared" si="7"/>
        <v>34</v>
      </c>
      <c r="J25" s="43">
        <f t="shared" si="8"/>
        <v>0</v>
      </c>
      <c r="K25" s="44">
        <v>0</v>
      </c>
      <c r="L25" s="43">
        <f t="shared" si="9"/>
        <v>0</v>
      </c>
      <c r="M25" s="110">
        <f t="shared" si="2"/>
        <v>34</v>
      </c>
      <c r="N25" s="43"/>
      <c r="O25" s="41"/>
      <c r="P25" s="41"/>
      <c r="Q25" s="41"/>
      <c r="R25" s="41"/>
      <c r="S25" s="41"/>
      <c r="T25" s="41" t="s">
        <v>697</v>
      </c>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row>
    <row r="26" spans="1:50">
      <c r="A26" s="39" t="s">
        <v>693</v>
      </c>
      <c r="B26" s="104" t="s">
        <v>600</v>
      </c>
      <c r="C26" s="42">
        <v>399</v>
      </c>
      <c r="D26" s="43">
        <v>50</v>
      </c>
      <c r="E26" s="43">
        <v>349</v>
      </c>
      <c r="F26" s="44">
        <f t="shared" si="4"/>
        <v>16.670000000000002</v>
      </c>
      <c r="G26" s="43">
        <f t="shared" si="5"/>
        <v>349</v>
      </c>
      <c r="H26" s="110">
        <f t="shared" si="6"/>
        <v>33.33</v>
      </c>
      <c r="I26" s="43">
        <f t="shared" si="7"/>
        <v>50</v>
      </c>
      <c r="J26" s="43">
        <f t="shared" si="8"/>
        <v>349</v>
      </c>
      <c r="K26" s="44">
        <v>0</v>
      </c>
      <c r="L26" s="43">
        <f t="shared" si="9"/>
        <v>349</v>
      </c>
      <c r="M26" s="110">
        <f t="shared" si="2"/>
        <v>50</v>
      </c>
      <c r="N26" s="43"/>
      <c r="T26" s="41" t="s">
        <v>699</v>
      </c>
    </row>
    <row r="27" spans="1:50">
      <c r="A27" s="39" t="s">
        <v>694</v>
      </c>
      <c r="B27" s="104" t="s">
        <v>601</v>
      </c>
      <c r="C27" s="42">
        <v>192</v>
      </c>
      <c r="D27" s="43">
        <v>50</v>
      </c>
      <c r="E27" s="43">
        <v>142</v>
      </c>
      <c r="F27" s="44">
        <f t="shared" si="4"/>
        <v>16.670000000000002</v>
      </c>
      <c r="G27" s="43">
        <f t="shared" si="5"/>
        <v>142</v>
      </c>
      <c r="H27" s="110">
        <f t="shared" si="6"/>
        <v>33.33</v>
      </c>
      <c r="I27" s="43">
        <f t="shared" si="7"/>
        <v>50</v>
      </c>
      <c r="J27" s="43">
        <f t="shared" si="8"/>
        <v>142</v>
      </c>
      <c r="K27" s="44">
        <v>0</v>
      </c>
      <c r="L27" s="43">
        <f t="shared" si="9"/>
        <v>142</v>
      </c>
      <c r="M27" s="110">
        <f t="shared" si="2"/>
        <v>50</v>
      </c>
      <c r="N27" s="43"/>
      <c r="T27" s="41" t="s">
        <v>700</v>
      </c>
    </row>
    <row r="28" spans="1:50">
      <c r="A28" s="39" t="s">
        <v>695</v>
      </c>
      <c r="B28" s="104" t="s">
        <v>588</v>
      </c>
      <c r="C28" s="42">
        <v>34</v>
      </c>
      <c r="D28" s="43">
        <v>34</v>
      </c>
      <c r="E28" s="43">
        <v>0</v>
      </c>
      <c r="F28" s="44">
        <f t="shared" si="4"/>
        <v>11.33</v>
      </c>
      <c r="G28" s="43">
        <f t="shared" si="5"/>
        <v>0</v>
      </c>
      <c r="H28" s="110">
        <f t="shared" si="6"/>
        <v>22.67</v>
      </c>
      <c r="I28" s="43">
        <f t="shared" si="7"/>
        <v>34</v>
      </c>
      <c r="J28" s="43">
        <f t="shared" si="8"/>
        <v>0</v>
      </c>
      <c r="K28" s="44">
        <v>0</v>
      </c>
      <c r="L28" s="43">
        <f t="shared" si="9"/>
        <v>0</v>
      </c>
      <c r="M28" s="110">
        <f t="shared" si="2"/>
        <v>34</v>
      </c>
      <c r="N28" s="48"/>
      <c r="T28" s="41" t="s">
        <v>702</v>
      </c>
    </row>
    <row r="29" spans="1:50">
      <c r="A29" s="39" t="s">
        <v>696</v>
      </c>
      <c r="B29" s="104" t="s">
        <v>863</v>
      </c>
      <c r="C29" s="42">
        <v>18</v>
      </c>
      <c r="D29" s="43">
        <v>0</v>
      </c>
      <c r="E29" s="43">
        <v>18</v>
      </c>
      <c r="F29" s="44">
        <f t="shared" si="4"/>
        <v>0</v>
      </c>
      <c r="G29" s="43">
        <f t="shared" si="5"/>
        <v>18</v>
      </c>
      <c r="H29" s="110">
        <f t="shared" si="6"/>
        <v>0</v>
      </c>
      <c r="I29" s="43">
        <f t="shared" si="7"/>
        <v>0</v>
      </c>
      <c r="J29" s="43">
        <f t="shared" si="8"/>
        <v>18</v>
      </c>
      <c r="K29" s="44">
        <v>0</v>
      </c>
      <c r="L29" s="43">
        <f t="shared" si="9"/>
        <v>18</v>
      </c>
      <c r="M29" s="110">
        <f t="shared" si="2"/>
        <v>0</v>
      </c>
      <c r="N29" s="43"/>
      <c r="T29" s="41" t="s">
        <v>704</v>
      </c>
    </row>
    <row r="30" spans="1:50" ht="34.5" customHeight="1">
      <c r="A30" s="45"/>
      <c r="B30" s="161" t="s">
        <v>872</v>
      </c>
      <c r="C30" s="162"/>
      <c r="D30" s="163"/>
      <c r="E30" s="163"/>
      <c r="F30" s="163"/>
      <c r="G30" s="163"/>
      <c r="H30" s="163"/>
      <c r="I30" s="163"/>
      <c r="J30" s="163"/>
      <c r="K30" s="163"/>
      <c r="L30" s="163"/>
      <c r="M30" s="164"/>
      <c r="N30" s="43"/>
      <c r="T30" s="41" t="s">
        <v>705</v>
      </c>
    </row>
    <row r="31" spans="1:50">
      <c r="A31" s="39" t="s">
        <v>697</v>
      </c>
      <c r="B31" s="104" t="s">
        <v>698</v>
      </c>
      <c r="C31" s="42">
        <v>55</v>
      </c>
      <c r="D31" s="43">
        <v>17</v>
      </c>
      <c r="E31" s="43">
        <v>38</v>
      </c>
      <c r="F31" s="44">
        <f>ROUND(D31/3,2)</f>
        <v>5.67</v>
      </c>
      <c r="G31" s="43">
        <f>E31</f>
        <v>38</v>
      </c>
      <c r="H31" s="110">
        <f>ROUND(D31-F31,2)</f>
        <v>11.33</v>
      </c>
      <c r="I31" s="43">
        <f t="shared" si="7"/>
        <v>17</v>
      </c>
      <c r="J31" s="43">
        <f t="shared" si="8"/>
        <v>38</v>
      </c>
      <c r="K31" s="44">
        <v>0</v>
      </c>
      <c r="L31" s="43">
        <f t="shared" ref="L31:L34" si="10">G31</f>
        <v>38</v>
      </c>
      <c r="M31" s="110">
        <f t="shared" si="2"/>
        <v>17</v>
      </c>
      <c r="N31" s="43"/>
      <c r="T31" s="41" t="s">
        <v>706</v>
      </c>
    </row>
    <row r="32" spans="1:50" s="50" customFormat="1">
      <c r="A32" s="39" t="s">
        <v>699</v>
      </c>
      <c r="B32" s="104" t="s">
        <v>866</v>
      </c>
      <c r="C32" s="42">
        <v>89</v>
      </c>
      <c r="D32" s="43">
        <v>17</v>
      </c>
      <c r="E32" s="43">
        <v>72</v>
      </c>
      <c r="F32" s="44">
        <f>ROUND(D32/3,2)</f>
        <v>5.67</v>
      </c>
      <c r="G32" s="43">
        <f>E32</f>
        <v>72</v>
      </c>
      <c r="H32" s="110">
        <f>ROUND(D32-F32,2)</f>
        <v>11.33</v>
      </c>
      <c r="I32" s="43">
        <f t="shared" si="7"/>
        <v>17</v>
      </c>
      <c r="J32" s="43">
        <f t="shared" si="8"/>
        <v>72</v>
      </c>
      <c r="K32" s="44">
        <v>0</v>
      </c>
      <c r="L32" s="43">
        <f t="shared" si="10"/>
        <v>72</v>
      </c>
      <c r="M32" s="110">
        <f t="shared" si="2"/>
        <v>17</v>
      </c>
      <c r="N32" s="43"/>
      <c r="O32" s="41"/>
      <c r="P32" s="41"/>
      <c r="Q32" s="41"/>
      <c r="R32" s="41"/>
      <c r="S32" s="41"/>
      <c r="T32" s="41" t="s">
        <v>707</v>
      </c>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row>
    <row r="33" spans="1:50" s="50" customFormat="1">
      <c r="A33" s="39" t="s">
        <v>700</v>
      </c>
      <c r="B33" s="104" t="s">
        <v>701</v>
      </c>
      <c r="C33" s="42">
        <v>167</v>
      </c>
      <c r="D33" s="43">
        <v>17</v>
      </c>
      <c r="E33" s="43">
        <v>150</v>
      </c>
      <c r="F33" s="44">
        <f>ROUND(D33/3,2)</f>
        <v>5.67</v>
      </c>
      <c r="G33" s="43">
        <f>E33</f>
        <v>150</v>
      </c>
      <c r="H33" s="110">
        <f>ROUND(D33-F33,2)</f>
        <v>11.33</v>
      </c>
      <c r="I33" s="43">
        <f t="shared" si="7"/>
        <v>17</v>
      </c>
      <c r="J33" s="43">
        <f t="shared" si="8"/>
        <v>150</v>
      </c>
      <c r="K33" s="44">
        <v>0</v>
      </c>
      <c r="L33" s="43">
        <f t="shared" si="10"/>
        <v>150</v>
      </c>
      <c r="M33" s="110">
        <f t="shared" si="2"/>
        <v>17</v>
      </c>
      <c r="N33" s="48"/>
      <c r="O33" s="41"/>
      <c r="P33" s="41"/>
      <c r="Q33" s="41"/>
      <c r="R33" s="41"/>
      <c r="S33" s="41"/>
      <c r="T33" s="41" t="s">
        <v>708</v>
      </c>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row>
    <row r="34" spans="1:50">
      <c r="A34" s="39" t="s">
        <v>702</v>
      </c>
      <c r="B34" s="104" t="s">
        <v>703</v>
      </c>
      <c r="C34" s="42">
        <v>35</v>
      </c>
      <c r="D34" s="43">
        <v>17</v>
      </c>
      <c r="E34" s="43">
        <v>18</v>
      </c>
      <c r="F34" s="44">
        <f>ROUND(D34/3,2)</f>
        <v>5.67</v>
      </c>
      <c r="G34" s="43">
        <f>E34</f>
        <v>18</v>
      </c>
      <c r="H34" s="110">
        <f>ROUND(D34-F34,2)</f>
        <v>11.33</v>
      </c>
      <c r="I34" s="43">
        <f t="shared" si="7"/>
        <v>17</v>
      </c>
      <c r="J34" s="43">
        <f t="shared" si="8"/>
        <v>18</v>
      </c>
      <c r="K34" s="44">
        <v>0</v>
      </c>
      <c r="L34" s="43">
        <f t="shared" si="10"/>
        <v>18</v>
      </c>
      <c r="M34" s="110">
        <f t="shared" si="2"/>
        <v>17</v>
      </c>
      <c r="N34" s="43"/>
      <c r="T34" s="41" t="s">
        <v>710</v>
      </c>
    </row>
    <row r="35" spans="1:50" s="50" customFormat="1">
      <c r="A35" s="45"/>
      <c r="B35" s="161" t="s">
        <v>873</v>
      </c>
      <c r="C35" s="46"/>
      <c r="D35" s="124"/>
      <c r="E35" s="124"/>
      <c r="F35" s="47"/>
      <c r="G35" s="124"/>
      <c r="H35" s="111"/>
      <c r="I35" s="124"/>
      <c r="J35" s="124"/>
      <c r="K35" s="47"/>
      <c r="L35" s="124"/>
      <c r="M35" s="111"/>
      <c r="N35" s="43"/>
      <c r="O35" s="41"/>
      <c r="P35" s="41"/>
      <c r="Q35" s="41"/>
      <c r="R35" s="41"/>
      <c r="S35" s="41"/>
      <c r="T35" s="41" t="s">
        <v>711</v>
      </c>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row>
    <row r="36" spans="1:50" s="50" customFormat="1">
      <c r="A36" s="39" t="s">
        <v>704</v>
      </c>
      <c r="B36" s="104" t="s">
        <v>864</v>
      </c>
      <c r="C36" s="42">
        <v>36</v>
      </c>
      <c r="D36" s="43">
        <v>0</v>
      </c>
      <c r="E36" s="43">
        <v>36</v>
      </c>
      <c r="F36" s="44">
        <f t="shared" ref="F36:F42" si="11">ROUND(D36/3,2)</f>
        <v>0</v>
      </c>
      <c r="G36" s="43">
        <f t="shared" ref="G36:G42" si="12">E36</f>
        <v>36</v>
      </c>
      <c r="H36" s="110">
        <f t="shared" ref="H36:H42" si="13">ROUND(D36-F36,2)</f>
        <v>0</v>
      </c>
      <c r="I36" s="43">
        <f t="shared" si="7"/>
        <v>0</v>
      </c>
      <c r="J36" s="43">
        <f t="shared" si="8"/>
        <v>36</v>
      </c>
      <c r="K36" s="44">
        <v>0</v>
      </c>
      <c r="L36" s="43">
        <f t="shared" ref="L36:L42" si="14">G36</f>
        <v>36</v>
      </c>
      <c r="M36" s="110">
        <f t="shared" si="2"/>
        <v>0</v>
      </c>
      <c r="N36" s="43"/>
      <c r="O36" s="41"/>
      <c r="P36" s="41"/>
      <c r="Q36" s="41"/>
      <c r="R36" s="41"/>
      <c r="S36" s="41"/>
      <c r="T36" s="41" t="s">
        <v>737</v>
      </c>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row>
    <row r="37" spans="1:50" s="50" customFormat="1">
      <c r="A37" s="39" t="s">
        <v>705</v>
      </c>
      <c r="B37" s="104" t="s">
        <v>602</v>
      </c>
      <c r="C37" s="42">
        <v>36</v>
      </c>
      <c r="D37" s="43">
        <v>0</v>
      </c>
      <c r="E37" s="43">
        <v>36</v>
      </c>
      <c r="F37" s="44">
        <f t="shared" si="11"/>
        <v>0</v>
      </c>
      <c r="G37" s="43">
        <f t="shared" si="12"/>
        <v>36</v>
      </c>
      <c r="H37" s="110">
        <f t="shared" si="13"/>
        <v>0</v>
      </c>
      <c r="I37" s="43">
        <f t="shared" si="7"/>
        <v>0</v>
      </c>
      <c r="J37" s="43">
        <f t="shared" si="8"/>
        <v>36</v>
      </c>
      <c r="K37" s="44">
        <v>0</v>
      </c>
      <c r="L37" s="43">
        <f t="shared" si="14"/>
        <v>36</v>
      </c>
      <c r="M37" s="110">
        <f t="shared" si="2"/>
        <v>0</v>
      </c>
      <c r="N37" s="43"/>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row>
    <row r="38" spans="1:50" ht="16.5" customHeight="1">
      <c r="A38" s="39" t="s">
        <v>706</v>
      </c>
      <c r="B38" s="104" t="s">
        <v>865</v>
      </c>
      <c r="C38" s="42">
        <v>36</v>
      </c>
      <c r="D38" s="43">
        <v>0</v>
      </c>
      <c r="E38" s="43">
        <v>36</v>
      </c>
      <c r="F38" s="44">
        <f t="shared" si="11"/>
        <v>0</v>
      </c>
      <c r="G38" s="43">
        <f t="shared" si="12"/>
        <v>36</v>
      </c>
      <c r="H38" s="110">
        <f t="shared" si="13"/>
        <v>0</v>
      </c>
      <c r="I38" s="43">
        <f t="shared" si="7"/>
        <v>0</v>
      </c>
      <c r="J38" s="43">
        <f t="shared" si="8"/>
        <v>36</v>
      </c>
      <c r="K38" s="44">
        <v>0</v>
      </c>
      <c r="L38" s="43">
        <f t="shared" si="14"/>
        <v>36</v>
      </c>
      <c r="M38" s="110">
        <f t="shared" si="2"/>
        <v>0</v>
      </c>
      <c r="N38" s="43"/>
    </row>
    <row r="39" spans="1:50" s="50" customFormat="1">
      <c r="A39" s="39" t="s">
        <v>707</v>
      </c>
      <c r="B39" s="104" t="s">
        <v>602</v>
      </c>
      <c r="C39" s="42">
        <v>36</v>
      </c>
      <c r="D39" s="43">
        <v>0</v>
      </c>
      <c r="E39" s="43">
        <v>36</v>
      </c>
      <c r="F39" s="44">
        <f t="shared" si="11"/>
        <v>0</v>
      </c>
      <c r="G39" s="43">
        <f t="shared" si="12"/>
        <v>36</v>
      </c>
      <c r="H39" s="110">
        <f t="shared" si="13"/>
        <v>0</v>
      </c>
      <c r="I39" s="43">
        <f t="shared" si="7"/>
        <v>0</v>
      </c>
      <c r="J39" s="43">
        <f t="shared" si="8"/>
        <v>36</v>
      </c>
      <c r="K39" s="44">
        <v>0</v>
      </c>
      <c r="L39" s="43">
        <f t="shared" si="14"/>
        <v>36</v>
      </c>
      <c r="M39" s="110">
        <f t="shared" si="2"/>
        <v>0</v>
      </c>
      <c r="N39" s="43"/>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row>
    <row r="40" spans="1:50">
      <c r="A40" s="39" t="s">
        <v>708</v>
      </c>
      <c r="B40" s="104" t="s">
        <v>709</v>
      </c>
      <c r="C40" s="42">
        <v>18</v>
      </c>
      <c r="D40" s="43">
        <v>0</v>
      </c>
      <c r="E40" s="43">
        <v>18</v>
      </c>
      <c r="F40" s="44">
        <f t="shared" si="11"/>
        <v>0</v>
      </c>
      <c r="G40" s="43">
        <f t="shared" si="12"/>
        <v>18</v>
      </c>
      <c r="H40" s="110">
        <f t="shared" si="13"/>
        <v>0</v>
      </c>
      <c r="I40" s="43">
        <f t="shared" si="7"/>
        <v>0</v>
      </c>
      <c r="J40" s="43">
        <f t="shared" si="8"/>
        <v>18</v>
      </c>
      <c r="K40" s="44">
        <v>0</v>
      </c>
      <c r="L40" s="43">
        <f t="shared" si="14"/>
        <v>18</v>
      </c>
      <c r="M40" s="110">
        <f t="shared" si="2"/>
        <v>0</v>
      </c>
      <c r="N40" s="43"/>
    </row>
    <row r="41" spans="1:50" s="43" customFormat="1">
      <c r="A41" s="39" t="s">
        <v>710</v>
      </c>
      <c r="B41" s="104" t="s">
        <v>595</v>
      </c>
      <c r="C41" s="42">
        <v>0</v>
      </c>
      <c r="D41" s="43">
        <v>0</v>
      </c>
      <c r="E41" s="43">
        <v>0</v>
      </c>
      <c r="F41" s="44">
        <f t="shared" si="11"/>
        <v>0</v>
      </c>
      <c r="G41" s="43">
        <f t="shared" si="12"/>
        <v>0</v>
      </c>
      <c r="H41" s="110">
        <f t="shared" si="13"/>
        <v>0</v>
      </c>
      <c r="I41" s="43">
        <f t="shared" si="7"/>
        <v>0</v>
      </c>
      <c r="J41" s="43">
        <f t="shared" si="8"/>
        <v>0</v>
      </c>
      <c r="K41" s="44">
        <v>0</v>
      </c>
      <c r="L41" s="43">
        <f t="shared" si="14"/>
        <v>0</v>
      </c>
      <c r="M41" s="110">
        <f t="shared" si="2"/>
        <v>0</v>
      </c>
      <c r="T41" s="41"/>
    </row>
    <row r="42" spans="1:50">
      <c r="A42" s="39" t="s">
        <v>711</v>
      </c>
      <c r="B42" s="104" t="s">
        <v>712</v>
      </c>
      <c r="C42" s="125">
        <v>18</v>
      </c>
      <c r="D42" s="126">
        <v>0</v>
      </c>
      <c r="E42" s="126">
        <v>18</v>
      </c>
      <c r="F42" s="112">
        <f t="shared" si="11"/>
        <v>0</v>
      </c>
      <c r="G42" s="126">
        <f t="shared" si="12"/>
        <v>18</v>
      </c>
      <c r="H42" s="113">
        <f t="shared" si="13"/>
        <v>0</v>
      </c>
      <c r="I42" s="126">
        <f t="shared" si="7"/>
        <v>0</v>
      </c>
      <c r="J42" s="126">
        <f t="shared" si="8"/>
        <v>18</v>
      </c>
      <c r="K42" s="112">
        <v>0</v>
      </c>
      <c r="L42" s="126">
        <f t="shared" si="14"/>
        <v>18</v>
      </c>
      <c r="M42" s="113">
        <f t="shared" si="2"/>
        <v>0</v>
      </c>
      <c r="N42" s="43"/>
    </row>
    <row r="43" spans="1:50">
      <c r="B43" s="105" t="s">
        <v>796</v>
      </c>
      <c r="C43" s="43"/>
      <c r="D43" s="43"/>
      <c r="E43" s="43"/>
      <c r="F43" s="43"/>
      <c r="G43" s="43"/>
      <c r="H43" s="43"/>
      <c r="I43" s="43"/>
      <c r="J43" s="43"/>
      <c r="K43" s="43"/>
      <c r="L43" s="43"/>
      <c r="M43" s="43"/>
      <c r="N43" s="43"/>
    </row>
    <row r="44" spans="1:50" hidden="1">
      <c r="A44" s="39" t="s">
        <v>737</v>
      </c>
      <c r="C44" s="43">
        <v>0</v>
      </c>
      <c r="D44" s="43">
        <v>0</v>
      </c>
      <c r="E44" s="43">
        <v>0</v>
      </c>
      <c r="F44" s="44"/>
      <c r="G44" s="43"/>
      <c r="H44" s="43"/>
      <c r="I44" s="43">
        <v>0</v>
      </c>
      <c r="J44" s="43">
        <v>0</v>
      </c>
      <c r="K44" s="44"/>
      <c r="L44" s="43"/>
      <c r="M44" s="43"/>
      <c r="T44" s="43"/>
    </row>
    <row r="45" spans="1:50" hidden="1">
      <c r="C45" s="43"/>
      <c r="D45" s="43"/>
      <c r="E45" s="43"/>
      <c r="F45" s="44"/>
      <c r="G45" s="43"/>
      <c r="H45" s="43"/>
      <c r="I45" s="43"/>
      <c r="J45" s="43"/>
      <c r="K45" s="44"/>
      <c r="L45" s="43"/>
      <c r="M45" s="43"/>
    </row>
  </sheetData>
  <sheetProtection algorithmName="SHA-512" hashValue="5FH3GSWRnnx8TxQ2EMCVtJMy0DKDyjult9Kb30E2bhh6xBiF5UBB7upe4zTQzG/KYGoMQsin/OxvSAzJwDgy6Q==" saltValue="vfv9Y4F7N/9kkmI1u3jppw==" spinCount="100000" sheet="1" objects="1" scenarios="1"/>
  <sortState xmlns:xlrd2="http://schemas.microsoft.com/office/spreadsheetml/2017/richdata2" ref="U3:U7">
    <sortCondition ref="U7"/>
  </sortState>
  <mergeCells count="4">
    <mergeCell ref="F1:H1"/>
    <mergeCell ref="K1:M1"/>
    <mergeCell ref="D1:E1"/>
    <mergeCell ref="I1:J1"/>
  </mergeCells>
  <phoneticPr fontId="0" type="noConversion"/>
  <hyperlinks>
    <hyperlink ref="B43" r:id="rId1" xr:uid="{C4D6A284-F7B4-4B5D-980B-6766C26FAE49}"/>
  </hyperlinks>
  <pageMargins left="0.23622047244094491" right="0.23622047244094491" top="0.74803149606299213" bottom="0.74803149606299213" header="0.31496062992125984" footer="0.31496062992125984"/>
  <pageSetup paperSize="9" scale="62" orientation="landscape" r:id="rId2"/>
  <headerFooter alignWithMargins="0"/>
  <colBreaks count="1" manualBreakCount="1">
    <brk id="8" max="4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9211-BF3E-4B65-9A53-0CF70B762A36}">
  <sheetPr>
    <tabColor theme="9" tint="0.39997558519241921"/>
  </sheetPr>
  <dimension ref="A1:T425"/>
  <sheetViews>
    <sheetView zoomScale="115" zoomScaleNormal="115" workbookViewId="0">
      <pane ySplit="1" topLeftCell="A2" activePane="bottomLeft" state="frozen"/>
      <selection activeCell="F4" sqref="F4"/>
      <selection pane="bottomLeft" activeCell="F4" sqref="F4"/>
    </sheetView>
  </sheetViews>
  <sheetFormatPr defaultColWidth="9.140625" defaultRowHeight="15"/>
  <cols>
    <col min="1" max="1" width="14.28515625" style="2" bestFit="1" customWidth="1"/>
    <col min="2" max="2" width="25.7109375" style="2" bestFit="1" customWidth="1"/>
    <col min="3" max="3" width="55.28515625" style="2" bestFit="1" customWidth="1"/>
    <col min="4" max="4" width="56.85546875" style="2" bestFit="1" customWidth="1"/>
    <col min="5" max="5" width="18.140625" style="2" bestFit="1" customWidth="1"/>
    <col min="6" max="6" width="9.140625" style="2"/>
    <col min="7" max="7" width="46.42578125" style="2" bestFit="1" customWidth="1"/>
    <col min="8" max="8" width="9.140625" style="2"/>
    <col min="9" max="9" width="12" style="2" bestFit="1" customWidth="1"/>
    <col min="10" max="10" width="12" style="2" customWidth="1"/>
    <col min="11" max="11" width="9.140625" style="2"/>
    <col min="12" max="12" width="25.7109375" style="2" bestFit="1" customWidth="1"/>
    <col min="13" max="13" width="25.7109375" style="2" customWidth="1"/>
    <col min="14" max="14" width="25.7109375" style="2" bestFit="1" customWidth="1"/>
    <col min="15" max="15" width="25.7109375" style="2" customWidth="1"/>
    <col min="16" max="16" width="55.28515625" style="2" bestFit="1" customWidth="1"/>
    <col min="17" max="16384" width="9.140625" style="2"/>
  </cols>
  <sheetData>
    <row r="1" spans="1:18">
      <c r="A1" s="2" t="s">
        <v>742</v>
      </c>
      <c r="B1" s="2" t="s">
        <v>743</v>
      </c>
      <c r="C1" s="2" t="s">
        <v>16</v>
      </c>
      <c r="D1" s="2" t="s">
        <v>7</v>
      </c>
      <c r="E1" s="2" t="s">
        <v>741</v>
      </c>
      <c r="I1" s="2" t="s">
        <v>742</v>
      </c>
      <c r="J1" s="2" t="s">
        <v>465</v>
      </c>
      <c r="K1" s="2" t="s">
        <v>742</v>
      </c>
      <c r="L1" s="2" t="s">
        <v>743</v>
      </c>
      <c r="M1" s="2" t="s">
        <v>784</v>
      </c>
      <c r="N1" s="2" t="s">
        <v>743</v>
      </c>
      <c r="O1" s="2" t="s">
        <v>465</v>
      </c>
      <c r="P1" s="2" t="s">
        <v>16</v>
      </c>
    </row>
    <row r="2" spans="1:18">
      <c r="A2" s="2" t="s">
        <v>746</v>
      </c>
      <c r="B2" s="2" t="s">
        <v>753</v>
      </c>
      <c r="C2" s="2" t="s">
        <v>61</v>
      </c>
      <c r="D2" s="2" t="s">
        <v>61</v>
      </c>
      <c r="E2" s="2">
        <v>340204</v>
      </c>
      <c r="F2" s="2">
        <f t="shared" ref="F2:F65" si="0">LEN(D2)</f>
        <v>15</v>
      </c>
      <c r="G2" s="2">
        <f>MAX(F2:F425)</f>
        <v>59</v>
      </c>
      <c r="I2" s="2" t="s">
        <v>746</v>
      </c>
      <c r="J2" s="2" t="s">
        <v>746</v>
      </c>
      <c r="K2" s="2" t="s">
        <v>746</v>
      </c>
      <c r="L2" s="2" t="s">
        <v>753</v>
      </c>
      <c r="M2" s="2" t="s">
        <v>765</v>
      </c>
      <c r="N2" s="2" t="s">
        <v>753</v>
      </c>
      <c r="O2" s="2" t="s">
        <v>765</v>
      </c>
      <c r="P2" s="2" t="s">
        <v>61</v>
      </c>
      <c r="Q2" s="2">
        <f t="shared" ref="Q2:Q33" si="1">COUNTIF(C:C,P2)</f>
        <v>1</v>
      </c>
    </row>
    <row r="3" spans="1:18">
      <c r="A3" s="2" t="s">
        <v>746</v>
      </c>
      <c r="B3" s="2" t="s">
        <v>753</v>
      </c>
      <c r="C3" s="2" t="s">
        <v>122</v>
      </c>
      <c r="D3" s="2" t="s">
        <v>123</v>
      </c>
      <c r="E3" s="2">
        <v>340208</v>
      </c>
      <c r="F3" s="2">
        <f t="shared" si="0"/>
        <v>7</v>
      </c>
      <c r="I3" s="2" t="s">
        <v>744</v>
      </c>
      <c r="J3" s="2" t="s">
        <v>764</v>
      </c>
      <c r="K3" s="2" t="s">
        <v>746</v>
      </c>
      <c r="L3" s="2" t="s">
        <v>752</v>
      </c>
      <c r="M3" s="2" t="s">
        <v>766</v>
      </c>
      <c r="N3" s="2" t="s">
        <v>753</v>
      </c>
      <c r="O3" s="2" t="s">
        <v>765</v>
      </c>
      <c r="P3" s="2" t="s">
        <v>122</v>
      </c>
      <c r="Q3" s="2">
        <f t="shared" si="1"/>
        <v>6</v>
      </c>
      <c r="R3" s="2">
        <f>Q3-1</f>
        <v>5</v>
      </c>
    </row>
    <row r="4" spans="1:18">
      <c r="A4" s="2" t="s">
        <v>746</v>
      </c>
      <c r="B4" s="2" t="s">
        <v>753</v>
      </c>
      <c r="C4" s="2" t="s">
        <v>122</v>
      </c>
      <c r="D4" s="2" t="s">
        <v>124</v>
      </c>
      <c r="E4" s="2">
        <v>340210</v>
      </c>
      <c r="F4" s="2">
        <f t="shared" si="0"/>
        <v>7</v>
      </c>
      <c r="I4" s="2" t="s">
        <v>748</v>
      </c>
      <c r="J4" s="2" t="s">
        <v>748</v>
      </c>
      <c r="K4" s="2" t="s">
        <v>746</v>
      </c>
      <c r="L4" s="2" t="s">
        <v>747</v>
      </c>
      <c r="M4" s="2" t="s">
        <v>767</v>
      </c>
      <c r="N4" s="2" t="s">
        <v>753</v>
      </c>
      <c r="O4" s="2" t="s">
        <v>765</v>
      </c>
      <c r="P4" s="2" t="s">
        <v>187</v>
      </c>
      <c r="Q4" s="2">
        <f t="shared" si="1"/>
        <v>5</v>
      </c>
    </row>
    <row r="5" spans="1:18">
      <c r="A5" s="2" t="s">
        <v>746</v>
      </c>
      <c r="B5" s="2" t="s">
        <v>753</v>
      </c>
      <c r="C5" s="2" t="s">
        <v>122</v>
      </c>
      <c r="D5" s="2" t="s">
        <v>125</v>
      </c>
      <c r="E5" s="2">
        <v>340230</v>
      </c>
      <c r="F5" s="2">
        <f t="shared" si="0"/>
        <v>16</v>
      </c>
      <c r="I5" s="2" t="s">
        <v>750</v>
      </c>
      <c r="J5" s="2" t="s">
        <v>750</v>
      </c>
      <c r="K5" s="2" t="s">
        <v>746</v>
      </c>
      <c r="L5" s="2" t="s">
        <v>749</v>
      </c>
      <c r="M5" s="2" t="s">
        <v>768</v>
      </c>
      <c r="N5" s="2" t="s">
        <v>753</v>
      </c>
      <c r="O5" s="2" t="s">
        <v>765</v>
      </c>
      <c r="P5" s="2" t="s">
        <v>619</v>
      </c>
      <c r="Q5" s="2">
        <f t="shared" si="1"/>
        <v>3</v>
      </c>
    </row>
    <row r="6" spans="1:18">
      <c r="A6" s="2" t="s">
        <v>746</v>
      </c>
      <c r="B6" s="2" t="s">
        <v>753</v>
      </c>
      <c r="C6" s="2" t="s">
        <v>122</v>
      </c>
      <c r="D6" s="2" t="s">
        <v>126</v>
      </c>
      <c r="E6" s="2">
        <v>340231</v>
      </c>
      <c r="F6" s="2">
        <f t="shared" si="0"/>
        <v>14</v>
      </c>
      <c r="I6"/>
      <c r="J6"/>
      <c r="K6" s="2" t="s">
        <v>748</v>
      </c>
      <c r="L6" s="2" t="s">
        <v>64</v>
      </c>
      <c r="M6" s="2" t="s">
        <v>769</v>
      </c>
      <c r="N6" s="2" t="s">
        <v>753</v>
      </c>
      <c r="O6" s="2" t="s">
        <v>765</v>
      </c>
      <c r="P6" s="2" t="s">
        <v>295</v>
      </c>
      <c r="Q6" s="2">
        <f t="shared" si="1"/>
        <v>6</v>
      </c>
    </row>
    <row r="7" spans="1:18">
      <c r="A7" s="2" t="s">
        <v>746</v>
      </c>
      <c r="B7" s="2" t="s">
        <v>753</v>
      </c>
      <c r="C7" s="2" t="s">
        <v>122</v>
      </c>
      <c r="D7" s="2" t="s">
        <v>834</v>
      </c>
      <c r="E7" s="2">
        <v>340233</v>
      </c>
      <c r="F7" s="2">
        <f t="shared" si="0"/>
        <v>31</v>
      </c>
      <c r="I7"/>
      <c r="J7"/>
      <c r="K7" s="2" t="s">
        <v>748</v>
      </c>
      <c r="L7" s="2" t="s">
        <v>756</v>
      </c>
      <c r="M7" s="2" t="s">
        <v>770</v>
      </c>
      <c r="N7" s="2" t="s">
        <v>753</v>
      </c>
      <c r="O7" s="2" t="s">
        <v>765</v>
      </c>
      <c r="P7" s="2" t="s">
        <v>336</v>
      </c>
      <c r="Q7" s="2">
        <f t="shared" si="1"/>
        <v>2</v>
      </c>
    </row>
    <row r="8" spans="1:18">
      <c r="A8" s="2" t="s">
        <v>746</v>
      </c>
      <c r="B8" s="2" t="s">
        <v>753</v>
      </c>
      <c r="C8" s="2" t="s">
        <v>122</v>
      </c>
      <c r="D8" s="2" t="s">
        <v>127</v>
      </c>
      <c r="E8" s="2">
        <v>340236</v>
      </c>
      <c r="F8" s="2">
        <f t="shared" si="0"/>
        <v>13</v>
      </c>
      <c r="I8"/>
      <c r="J8"/>
      <c r="K8" s="2" t="s">
        <v>748</v>
      </c>
      <c r="L8" s="2" t="s">
        <v>761</v>
      </c>
      <c r="M8" s="2" t="s">
        <v>771</v>
      </c>
      <c r="N8" s="2" t="s">
        <v>753</v>
      </c>
      <c r="O8" s="2" t="s">
        <v>765</v>
      </c>
      <c r="P8" s="2" t="s">
        <v>1068</v>
      </c>
      <c r="Q8" s="2">
        <f t="shared" si="1"/>
        <v>5</v>
      </c>
    </row>
    <row r="9" spans="1:18">
      <c r="A9" s="2" t="s">
        <v>746</v>
      </c>
      <c r="B9" s="2" t="s">
        <v>753</v>
      </c>
      <c r="C9" s="2" t="s">
        <v>187</v>
      </c>
      <c r="D9" s="2" t="s">
        <v>188</v>
      </c>
      <c r="E9" s="2">
        <v>340161</v>
      </c>
      <c r="F9" s="2">
        <f t="shared" si="0"/>
        <v>7</v>
      </c>
      <c r="I9"/>
      <c r="J9"/>
      <c r="K9" s="2" t="s">
        <v>748</v>
      </c>
      <c r="L9" s="2" t="s">
        <v>760</v>
      </c>
      <c r="M9" s="2" t="s">
        <v>772</v>
      </c>
      <c r="N9" s="2" t="s">
        <v>753</v>
      </c>
      <c r="O9" s="2" t="s">
        <v>765</v>
      </c>
      <c r="P9" s="2" t="s">
        <v>450</v>
      </c>
      <c r="Q9" s="2">
        <f t="shared" si="1"/>
        <v>6</v>
      </c>
    </row>
    <row r="10" spans="1:18">
      <c r="A10" s="2" t="s">
        <v>746</v>
      </c>
      <c r="B10" s="2" t="s">
        <v>753</v>
      </c>
      <c r="C10" s="2" t="s">
        <v>187</v>
      </c>
      <c r="D10" s="2" t="s">
        <v>189</v>
      </c>
      <c r="E10" s="2">
        <v>340170</v>
      </c>
      <c r="F10" s="2">
        <f t="shared" si="0"/>
        <v>14</v>
      </c>
      <c r="I10"/>
      <c r="J10"/>
      <c r="K10" s="2" t="s">
        <v>748</v>
      </c>
      <c r="L10" s="2" t="s">
        <v>755</v>
      </c>
      <c r="M10" s="2" t="s">
        <v>773</v>
      </c>
      <c r="N10" s="2" t="s">
        <v>752</v>
      </c>
      <c r="O10" s="2" t="s">
        <v>766</v>
      </c>
      <c r="P10" s="2" t="s">
        <v>72</v>
      </c>
      <c r="Q10" s="2">
        <f t="shared" si="1"/>
        <v>1</v>
      </c>
    </row>
    <row r="11" spans="1:18">
      <c r="A11" s="2" t="s">
        <v>746</v>
      </c>
      <c r="B11" s="2" t="s">
        <v>753</v>
      </c>
      <c r="C11" s="2" t="s">
        <v>187</v>
      </c>
      <c r="D11" s="2" t="s">
        <v>190</v>
      </c>
      <c r="E11" s="2">
        <v>340216</v>
      </c>
      <c r="F11" s="2">
        <f t="shared" si="0"/>
        <v>50</v>
      </c>
      <c r="I11"/>
      <c r="J11"/>
      <c r="K11" s="2" t="s">
        <v>744</v>
      </c>
      <c r="L11" s="2" t="s">
        <v>759</v>
      </c>
      <c r="M11" s="2" t="s">
        <v>774</v>
      </c>
      <c r="N11" s="2" t="s">
        <v>752</v>
      </c>
      <c r="O11" s="2" t="s">
        <v>766</v>
      </c>
      <c r="P11" s="2" t="s">
        <v>73</v>
      </c>
      <c r="Q11" s="2">
        <f t="shared" si="1"/>
        <v>1</v>
      </c>
    </row>
    <row r="12" spans="1:18">
      <c r="A12" s="2" t="s">
        <v>746</v>
      </c>
      <c r="B12" s="2" t="s">
        <v>753</v>
      </c>
      <c r="C12" s="2" t="s">
        <v>187</v>
      </c>
      <c r="D12" s="2" t="s">
        <v>191</v>
      </c>
      <c r="E12" s="2">
        <v>340218</v>
      </c>
      <c r="F12" s="2">
        <f t="shared" si="0"/>
        <v>14</v>
      </c>
      <c r="I12"/>
      <c r="J12"/>
      <c r="K12" s="2" t="s">
        <v>744</v>
      </c>
      <c r="L12" s="2" t="s">
        <v>754</v>
      </c>
      <c r="M12" s="2" t="s">
        <v>775</v>
      </c>
      <c r="N12" s="2" t="s">
        <v>752</v>
      </c>
      <c r="O12" s="2" t="s">
        <v>766</v>
      </c>
      <c r="P12" s="2" t="s">
        <v>74</v>
      </c>
      <c r="Q12" s="2">
        <f t="shared" si="1"/>
        <v>1</v>
      </c>
    </row>
    <row r="13" spans="1:18">
      <c r="A13" s="2" t="s">
        <v>746</v>
      </c>
      <c r="B13" s="2" t="s">
        <v>753</v>
      </c>
      <c r="C13" s="2" t="s">
        <v>187</v>
      </c>
      <c r="D13" s="2" t="s">
        <v>192</v>
      </c>
      <c r="E13" s="2">
        <v>340229</v>
      </c>
      <c r="F13" s="2">
        <f t="shared" si="0"/>
        <v>14</v>
      </c>
      <c r="I13"/>
      <c r="J13"/>
      <c r="K13" s="2" t="s">
        <v>744</v>
      </c>
      <c r="L13" s="2" t="s">
        <v>757</v>
      </c>
      <c r="M13" s="2" t="s">
        <v>776</v>
      </c>
      <c r="N13" s="2" t="s">
        <v>752</v>
      </c>
      <c r="O13" s="2" t="s">
        <v>766</v>
      </c>
      <c r="P13" s="2" t="s">
        <v>88</v>
      </c>
      <c r="Q13" s="2">
        <f t="shared" si="1"/>
        <v>1</v>
      </c>
    </row>
    <row r="14" spans="1:18">
      <c r="A14" s="2" t="s">
        <v>746</v>
      </c>
      <c r="B14" s="2" t="s">
        <v>753</v>
      </c>
      <c r="C14" s="2" t="s">
        <v>619</v>
      </c>
      <c r="D14" s="2" t="s">
        <v>278</v>
      </c>
      <c r="E14" s="2">
        <v>340209</v>
      </c>
      <c r="F14" s="2">
        <f t="shared" si="0"/>
        <v>23</v>
      </c>
      <c r="I14"/>
      <c r="J14"/>
      <c r="K14" s="2" t="s">
        <v>744</v>
      </c>
      <c r="L14" s="2" t="s">
        <v>744</v>
      </c>
      <c r="M14" s="2" t="s">
        <v>777</v>
      </c>
      <c r="N14" s="2" t="s">
        <v>752</v>
      </c>
      <c r="O14" s="2" t="s">
        <v>766</v>
      </c>
      <c r="P14" s="2" t="s">
        <v>98</v>
      </c>
      <c r="Q14" s="2">
        <f t="shared" si="1"/>
        <v>1</v>
      </c>
    </row>
    <row r="15" spans="1:18">
      <c r="A15" s="2" t="s">
        <v>746</v>
      </c>
      <c r="B15" s="2" t="s">
        <v>753</v>
      </c>
      <c r="C15" s="2" t="s">
        <v>619</v>
      </c>
      <c r="D15" s="2" t="s">
        <v>279</v>
      </c>
      <c r="E15" s="2">
        <v>340225</v>
      </c>
      <c r="F15" s="2">
        <f t="shared" si="0"/>
        <v>8</v>
      </c>
      <c r="I15"/>
      <c r="J15"/>
      <c r="K15" s="2" t="s">
        <v>744</v>
      </c>
      <c r="L15" s="2" t="s">
        <v>745</v>
      </c>
      <c r="M15" s="2" t="s">
        <v>778</v>
      </c>
      <c r="N15" s="2" t="s">
        <v>752</v>
      </c>
      <c r="O15" s="2" t="s">
        <v>766</v>
      </c>
      <c r="P15" s="2" t="s">
        <v>99</v>
      </c>
      <c r="Q15" s="2">
        <f t="shared" si="1"/>
        <v>1</v>
      </c>
    </row>
    <row r="16" spans="1:18">
      <c r="A16" s="2" t="s">
        <v>746</v>
      </c>
      <c r="B16" s="2" t="s">
        <v>753</v>
      </c>
      <c r="C16" s="2" t="s">
        <v>619</v>
      </c>
      <c r="D16" s="2" t="s">
        <v>280</v>
      </c>
      <c r="E16" s="2">
        <v>340228</v>
      </c>
      <c r="F16" s="2">
        <f t="shared" si="0"/>
        <v>10</v>
      </c>
      <c r="I16"/>
      <c r="J16"/>
      <c r="K16" s="2" t="s">
        <v>750</v>
      </c>
      <c r="L16" s="2" t="s">
        <v>758</v>
      </c>
      <c r="M16" s="2" t="s">
        <v>779</v>
      </c>
      <c r="N16" s="2" t="s">
        <v>752</v>
      </c>
      <c r="O16" s="2" t="s">
        <v>766</v>
      </c>
      <c r="P16" s="2" t="s">
        <v>147</v>
      </c>
      <c r="Q16" s="2">
        <f t="shared" si="1"/>
        <v>1</v>
      </c>
    </row>
    <row r="17" spans="1:20">
      <c r="A17" s="2" t="s">
        <v>746</v>
      </c>
      <c r="B17" s="2" t="s">
        <v>753</v>
      </c>
      <c r="C17" s="2" t="s">
        <v>295</v>
      </c>
      <c r="D17" s="2" t="s">
        <v>294</v>
      </c>
      <c r="E17" s="2">
        <v>340202</v>
      </c>
      <c r="F17" s="2">
        <f t="shared" si="0"/>
        <v>21</v>
      </c>
      <c r="I17"/>
      <c r="J17"/>
      <c r="K17" s="2" t="s">
        <v>750</v>
      </c>
      <c r="L17" s="2" t="s">
        <v>762</v>
      </c>
      <c r="M17" s="2" t="s">
        <v>780</v>
      </c>
      <c r="N17" s="2" t="s">
        <v>752</v>
      </c>
      <c r="O17" s="2" t="s">
        <v>766</v>
      </c>
      <c r="P17" s="2" t="s">
        <v>155</v>
      </c>
      <c r="Q17" s="2">
        <f t="shared" si="1"/>
        <v>1</v>
      </c>
    </row>
    <row r="18" spans="1:20">
      <c r="A18" s="2" t="s">
        <v>746</v>
      </c>
      <c r="B18" s="2" t="s">
        <v>753</v>
      </c>
      <c r="C18" s="2" t="s">
        <v>295</v>
      </c>
      <c r="D18" s="2" t="s">
        <v>296</v>
      </c>
      <c r="E18" s="2">
        <v>340206</v>
      </c>
      <c r="F18" s="2">
        <f t="shared" si="0"/>
        <v>9</v>
      </c>
      <c r="I18"/>
      <c r="J18"/>
      <c r="K18" s="2" t="s">
        <v>750</v>
      </c>
      <c r="L18" s="2" t="s">
        <v>751</v>
      </c>
      <c r="M18" s="2" t="s">
        <v>781</v>
      </c>
      <c r="N18" s="2" t="s">
        <v>752</v>
      </c>
      <c r="O18" s="2" t="s">
        <v>766</v>
      </c>
      <c r="P18" s="2" t="s">
        <v>177</v>
      </c>
      <c r="Q18" s="2">
        <f t="shared" si="1"/>
        <v>1</v>
      </c>
    </row>
    <row r="19" spans="1:20">
      <c r="A19" s="2" t="s">
        <v>746</v>
      </c>
      <c r="B19" s="2" t="s">
        <v>753</v>
      </c>
      <c r="C19" s="2" t="s">
        <v>295</v>
      </c>
      <c r="D19" s="2" t="s">
        <v>297</v>
      </c>
      <c r="E19" s="2">
        <v>340222</v>
      </c>
      <c r="F19" s="2">
        <f t="shared" si="0"/>
        <v>6</v>
      </c>
      <c r="I19"/>
      <c r="J19"/>
      <c r="K19" s="2" t="s">
        <v>750</v>
      </c>
      <c r="L19" s="2" t="s">
        <v>215</v>
      </c>
      <c r="M19" s="2" t="s">
        <v>782</v>
      </c>
      <c r="N19" s="2" t="s">
        <v>752</v>
      </c>
      <c r="O19" s="2" t="s">
        <v>766</v>
      </c>
      <c r="P19" s="2" t="s">
        <v>186</v>
      </c>
      <c r="Q19" s="2">
        <f t="shared" si="1"/>
        <v>1</v>
      </c>
    </row>
    <row r="20" spans="1:20">
      <c r="A20" s="2" t="s">
        <v>746</v>
      </c>
      <c r="B20" s="2" t="s">
        <v>753</v>
      </c>
      <c r="C20" s="2" t="s">
        <v>295</v>
      </c>
      <c r="D20" s="2" t="s">
        <v>86</v>
      </c>
      <c r="E20" s="2">
        <v>340317</v>
      </c>
      <c r="F20" s="2">
        <f t="shared" si="0"/>
        <v>20</v>
      </c>
      <c r="I20"/>
      <c r="J20"/>
      <c r="K20" s="2" t="s">
        <v>750</v>
      </c>
      <c r="L20" s="2" t="s">
        <v>314</v>
      </c>
      <c r="M20" s="2" t="s">
        <v>783</v>
      </c>
      <c r="N20" s="2" t="s">
        <v>752</v>
      </c>
      <c r="O20" s="2" t="s">
        <v>766</v>
      </c>
      <c r="P20" s="2" t="s">
        <v>193</v>
      </c>
      <c r="Q20" s="2">
        <f t="shared" si="1"/>
        <v>2</v>
      </c>
    </row>
    <row r="21" spans="1:20">
      <c r="A21" s="2" t="s">
        <v>746</v>
      </c>
      <c r="B21" s="2" t="s">
        <v>753</v>
      </c>
      <c r="C21" s="2" t="s">
        <v>295</v>
      </c>
      <c r="D21" s="2" t="s">
        <v>298</v>
      </c>
      <c r="E21" s="2">
        <v>340240</v>
      </c>
      <c r="F21" s="2">
        <f t="shared" si="0"/>
        <v>20</v>
      </c>
      <c r="I21"/>
      <c r="J21"/>
      <c r="K21"/>
      <c r="L21"/>
      <c r="M21"/>
      <c r="N21" s="2" t="s">
        <v>752</v>
      </c>
      <c r="O21" s="2" t="s">
        <v>766</v>
      </c>
      <c r="P21" s="2" t="s">
        <v>200</v>
      </c>
      <c r="Q21" s="2">
        <f t="shared" si="1"/>
        <v>1</v>
      </c>
      <c r="T21"/>
    </row>
    <row r="22" spans="1:20">
      <c r="A22" s="2" t="s">
        <v>746</v>
      </c>
      <c r="B22" s="2" t="s">
        <v>753</v>
      </c>
      <c r="C22" s="2" t="s">
        <v>295</v>
      </c>
      <c r="D22" s="2" t="s">
        <v>299</v>
      </c>
      <c r="E22" s="2">
        <v>340243</v>
      </c>
      <c r="F22" s="2">
        <f t="shared" si="0"/>
        <v>45</v>
      </c>
      <c r="I22"/>
      <c r="J22"/>
      <c r="K22"/>
      <c r="L22"/>
      <c r="M22"/>
      <c r="N22" s="2" t="s">
        <v>752</v>
      </c>
      <c r="O22" s="2" t="s">
        <v>766</v>
      </c>
      <c r="P22" s="2" t="s">
        <v>201</v>
      </c>
      <c r="Q22" s="2">
        <f t="shared" si="1"/>
        <v>1</v>
      </c>
      <c r="T22"/>
    </row>
    <row r="23" spans="1:20">
      <c r="A23" s="2" t="s">
        <v>746</v>
      </c>
      <c r="B23" s="2" t="s">
        <v>753</v>
      </c>
      <c r="C23" s="2" t="s">
        <v>336</v>
      </c>
      <c r="D23" s="2" t="s">
        <v>337</v>
      </c>
      <c r="E23" s="2">
        <v>340224</v>
      </c>
      <c r="F23" s="2">
        <f t="shared" si="0"/>
        <v>9</v>
      </c>
      <c r="I23"/>
      <c r="J23"/>
      <c r="K23"/>
      <c r="L23"/>
      <c r="M23"/>
      <c r="N23" s="2" t="s">
        <v>752</v>
      </c>
      <c r="O23" s="2" t="s">
        <v>766</v>
      </c>
      <c r="P23" s="2" t="s">
        <v>209</v>
      </c>
      <c r="Q23" s="2">
        <f t="shared" si="1"/>
        <v>2</v>
      </c>
      <c r="T23"/>
    </row>
    <row r="24" spans="1:20">
      <c r="A24" s="2" t="s">
        <v>746</v>
      </c>
      <c r="B24" s="2" t="s">
        <v>753</v>
      </c>
      <c r="C24" s="2" t="s">
        <v>336</v>
      </c>
      <c r="D24" s="2" t="s">
        <v>338</v>
      </c>
      <c r="E24" s="2">
        <v>340213</v>
      </c>
      <c r="F24" s="2">
        <f t="shared" si="0"/>
        <v>39</v>
      </c>
      <c r="I24"/>
      <c r="J24"/>
      <c r="K24"/>
      <c r="L24"/>
      <c r="M24"/>
      <c r="N24" s="2" t="s">
        <v>752</v>
      </c>
      <c r="O24" s="2" t="s">
        <v>766</v>
      </c>
      <c r="P24" s="2" t="s">
        <v>260</v>
      </c>
      <c r="Q24" s="2">
        <f t="shared" si="1"/>
        <v>1</v>
      </c>
      <c r="T24"/>
    </row>
    <row r="25" spans="1:20">
      <c r="A25" s="2" t="s">
        <v>746</v>
      </c>
      <c r="B25" s="2" t="s">
        <v>753</v>
      </c>
      <c r="C25" s="2" t="s">
        <v>1068</v>
      </c>
      <c r="D25" s="2" t="s">
        <v>340</v>
      </c>
      <c r="E25" s="2">
        <v>340205</v>
      </c>
      <c r="F25" s="2">
        <f t="shared" si="0"/>
        <v>17</v>
      </c>
      <c r="I25"/>
      <c r="J25"/>
      <c r="K25"/>
      <c r="L25"/>
      <c r="M25"/>
      <c r="N25" s="2" t="s">
        <v>752</v>
      </c>
      <c r="O25" s="2" t="s">
        <v>766</v>
      </c>
      <c r="P25" s="2" t="s">
        <v>270</v>
      </c>
      <c r="Q25" s="2">
        <f t="shared" si="1"/>
        <v>1</v>
      </c>
      <c r="T25"/>
    </row>
    <row r="26" spans="1:20">
      <c r="A26" s="2" t="s">
        <v>746</v>
      </c>
      <c r="B26" s="2" t="s">
        <v>753</v>
      </c>
      <c r="C26" s="2" t="s">
        <v>1068</v>
      </c>
      <c r="D26" s="2" t="s">
        <v>341</v>
      </c>
      <c r="E26" s="2">
        <v>340227</v>
      </c>
      <c r="F26" s="2">
        <f t="shared" si="0"/>
        <v>17</v>
      </c>
      <c r="I26"/>
      <c r="J26"/>
      <c r="K26"/>
      <c r="L26"/>
      <c r="M26"/>
      <c r="N26" s="2" t="s">
        <v>752</v>
      </c>
      <c r="O26" s="2" t="s">
        <v>766</v>
      </c>
      <c r="P26" s="2" t="s">
        <v>271</v>
      </c>
      <c r="Q26" s="2">
        <f t="shared" si="1"/>
        <v>1</v>
      </c>
      <c r="T26"/>
    </row>
    <row r="27" spans="1:20">
      <c r="A27" s="2" t="s">
        <v>746</v>
      </c>
      <c r="B27" s="2" t="s">
        <v>753</v>
      </c>
      <c r="C27" s="2" t="s">
        <v>1068</v>
      </c>
      <c r="D27" s="2" t="s">
        <v>62</v>
      </c>
      <c r="E27" s="2">
        <v>340219</v>
      </c>
      <c r="F27" s="2">
        <f t="shared" si="0"/>
        <v>12</v>
      </c>
      <c r="I27"/>
      <c r="J27"/>
      <c r="K27"/>
      <c r="L27"/>
      <c r="M27"/>
      <c r="N27" s="2" t="s">
        <v>752</v>
      </c>
      <c r="O27" s="2" t="s">
        <v>766</v>
      </c>
      <c r="P27" s="2" t="s">
        <v>281</v>
      </c>
      <c r="Q27" s="2">
        <f t="shared" si="1"/>
        <v>1</v>
      </c>
      <c r="T27"/>
    </row>
    <row r="28" spans="1:20">
      <c r="A28" s="2" t="s">
        <v>746</v>
      </c>
      <c r="B28" s="2" t="s">
        <v>753</v>
      </c>
      <c r="C28" s="2" t="s">
        <v>1068</v>
      </c>
      <c r="D28" s="2" t="s">
        <v>342</v>
      </c>
      <c r="E28" s="2">
        <v>340226</v>
      </c>
      <c r="F28" s="2">
        <f t="shared" si="0"/>
        <v>10</v>
      </c>
      <c r="I28"/>
      <c r="J28"/>
      <c r="K28"/>
      <c r="L28"/>
      <c r="M28"/>
      <c r="N28" s="2" t="s">
        <v>752</v>
      </c>
      <c r="O28" s="2" t="s">
        <v>766</v>
      </c>
      <c r="P28" s="2" t="s">
        <v>369</v>
      </c>
      <c r="Q28" s="2">
        <f t="shared" si="1"/>
        <v>1</v>
      </c>
      <c r="T28"/>
    </row>
    <row r="29" spans="1:20">
      <c r="A29" s="2" t="s">
        <v>746</v>
      </c>
      <c r="B29" s="2" t="s">
        <v>753</v>
      </c>
      <c r="C29" s="2" t="s">
        <v>1068</v>
      </c>
      <c r="D29" s="2" t="s">
        <v>1069</v>
      </c>
      <c r="E29" s="2">
        <v>340232</v>
      </c>
      <c r="F29" s="2">
        <f t="shared" si="0"/>
        <v>42</v>
      </c>
      <c r="I29"/>
      <c r="J29"/>
      <c r="K29"/>
      <c r="L29"/>
      <c r="M29"/>
      <c r="N29" s="2" t="s">
        <v>747</v>
      </c>
      <c r="O29" s="2" t="s">
        <v>767</v>
      </c>
      <c r="P29" s="2" t="s">
        <v>138</v>
      </c>
      <c r="Q29" s="2">
        <f t="shared" si="1"/>
        <v>5</v>
      </c>
      <c r="T29"/>
    </row>
    <row r="30" spans="1:20">
      <c r="A30" s="2" t="s">
        <v>746</v>
      </c>
      <c r="B30" s="2" t="s">
        <v>753</v>
      </c>
      <c r="C30" s="2" t="s">
        <v>450</v>
      </c>
      <c r="D30" s="2" t="s">
        <v>451</v>
      </c>
      <c r="E30" s="2">
        <v>340221</v>
      </c>
      <c r="F30" s="2">
        <f t="shared" si="0"/>
        <v>12</v>
      </c>
      <c r="I30"/>
      <c r="J30"/>
      <c r="K30"/>
      <c r="L30"/>
      <c r="M30"/>
      <c r="N30" s="2" t="s">
        <v>747</v>
      </c>
      <c r="O30" s="2" t="s">
        <v>767</v>
      </c>
      <c r="P30" s="2" t="s">
        <v>367</v>
      </c>
      <c r="Q30" s="2">
        <f t="shared" si="1"/>
        <v>2</v>
      </c>
      <c r="T30"/>
    </row>
    <row r="31" spans="1:20">
      <c r="A31" s="2" t="s">
        <v>746</v>
      </c>
      <c r="B31" s="2" t="s">
        <v>753</v>
      </c>
      <c r="C31" s="2" t="s">
        <v>450</v>
      </c>
      <c r="D31" s="2" t="s">
        <v>452</v>
      </c>
      <c r="E31" s="2">
        <v>340237</v>
      </c>
      <c r="F31" s="2">
        <f t="shared" si="0"/>
        <v>9</v>
      </c>
      <c r="I31"/>
      <c r="J31"/>
      <c r="K31"/>
      <c r="L31"/>
      <c r="M31"/>
      <c r="N31" s="2" t="s">
        <v>747</v>
      </c>
      <c r="O31" s="2" t="s">
        <v>767</v>
      </c>
      <c r="P31" s="2" t="s">
        <v>422</v>
      </c>
      <c r="Q31" s="2">
        <f t="shared" si="1"/>
        <v>1</v>
      </c>
      <c r="T31"/>
    </row>
    <row r="32" spans="1:20">
      <c r="A32" s="2" t="s">
        <v>746</v>
      </c>
      <c r="B32" s="2" t="s">
        <v>753</v>
      </c>
      <c r="C32" s="2" t="s">
        <v>450</v>
      </c>
      <c r="D32" s="2" t="s">
        <v>453</v>
      </c>
      <c r="E32" s="2">
        <v>340238</v>
      </c>
      <c r="F32" s="2">
        <f t="shared" si="0"/>
        <v>20</v>
      </c>
      <c r="I32"/>
      <c r="J32"/>
      <c r="K32"/>
      <c r="L32"/>
      <c r="M32"/>
      <c r="N32" s="2" t="s">
        <v>747</v>
      </c>
      <c r="O32" s="2" t="s">
        <v>767</v>
      </c>
      <c r="P32" s="2" t="s">
        <v>590</v>
      </c>
      <c r="Q32" s="2">
        <f t="shared" si="1"/>
        <v>4</v>
      </c>
      <c r="T32"/>
    </row>
    <row r="33" spans="1:20">
      <c r="A33" s="2" t="s">
        <v>746</v>
      </c>
      <c r="B33" s="2" t="s">
        <v>753</v>
      </c>
      <c r="C33" s="2" t="s">
        <v>450</v>
      </c>
      <c r="D33" s="2" t="s">
        <v>454</v>
      </c>
      <c r="E33" s="2">
        <v>340239</v>
      </c>
      <c r="F33" s="2">
        <f t="shared" si="0"/>
        <v>20</v>
      </c>
      <c r="I33"/>
      <c r="J33"/>
      <c r="K33"/>
      <c r="L33"/>
      <c r="M33"/>
      <c r="N33" s="2" t="s">
        <v>749</v>
      </c>
      <c r="O33" s="2" t="s">
        <v>768</v>
      </c>
      <c r="P33" s="2" t="s">
        <v>29</v>
      </c>
      <c r="Q33" s="2">
        <f t="shared" si="1"/>
        <v>1</v>
      </c>
      <c r="T33"/>
    </row>
    <row r="34" spans="1:20">
      <c r="A34" s="2" t="s">
        <v>746</v>
      </c>
      <c r="B34" s="2" t="s">
        <v>753</v>
      </c>
      <c r="C34" s="2" t="s">
        <v>450</v>
      </c>
      <c r="D34" s="2" t="s">
        <v>455</v>
      </c>
      <c r="E34" s="2">
        <v>340241</v>
      </c>
      <c r="F34" s="2">
        <f t="shared" si="0"/>
        <v>21</v>
      </c>
      <c r="I34"/>
      <c r="J34"/>
      <c r="K34"/>
      <c r="L34"/>
      <c r="M34"/>
      <c r="N34" s="2" t="s">
        <v>749</v>
      </c>
      <c r="O34" s="2" t="s">
        <v>768</v>
      </c>
      <c r="P34" s="2" t="s">
        <v>100</v>
      </c>
      <c r="Q34" s="2">
        <f t="shared" ref="Q34:Q65" si="2">COUNTIF(C:C,P34)</f>
        <v>1</v>
      </c>
      <c r="T34"/>
    </row>
    <row r="35" spans="1:20">
      <c r="A35" s="2" t="s">
        <v>746</v>
      </c>
      <c r="B35" s="2" t="s">
        <v>753</v>
      </c>
      <c r="C35" s="2" t="s">
        <v>450</v>
      </c>
      <c r="D35" s="2" t="s">
        <v>456</v>
      </c>
      <c r="E35" s="2">
        <v>340242</v>
      </c>
      <c r="F35" s="2">
        <f t="shared" si="0"/>
        <v>23</v>
      </c>
      <c r="I35"/>
      <c r="J35"/>
      <c r="K35"/>
      <c r="L35"/>
      <c r="M35"/>
      <c r="N35" s="2" t="s">
        <v>749</v>
      </c>
      <c r="O35" s="2" t="s">
        <v>768</v>
      </c>
      <c r="P35" s="2" t="s">
        <v>137</v>
      </c>
      <c r="Q35" s="2">
        <f t="shared" si="2"/>
        <v>1</v>
      </c>
      <c r="T35"/>
    </row>
    <row r="36" spans="1:20">
      <c r="A36" s="2" t="s">
        <v>746</v>
      </c>
      <c r="B36" s="2" t="s">
        <v>752</v>
      </c>
      <c r="C36" s="2" t="s">
        <v>72</v>
      </c>
      <c r="D36" s="2" t="s">
        <v>612</v>
      </c>
      <c r="E36" s="2">
        <v>340248</v>
      </c>
      <c r="F36" s="2">
        <f t="shared" si="0"/>
        <v>25</v>
      </c>
      <c r="I36"/>
      <c r="J36"/>
      <c r="K36"/>
      <c r="L36"/>
      <c r="M36"/>
      <c r="N36" s="2" t="s">
        <v>749</v>
      </c>
      <c r="O36" s="2" t="s">
        <v>768</v>
      </c>
      <c r="P36" s="2" t="s">
        <v>143</v>
      </c>
      <c r="Q36" s="2">
        <f t="shared" si="2"/>
        <v>1</v>
      </c>
      <c r="T36"/>
    </row>
    <row r="37" spans="1:20">
      <c r="A37" s="2" t="s">
        <v>746</v>
      </c>
      <c r="B37" s="2" t="s">
        <v>752</v>
      </c>
      <c r="C37" s="2" t="s">
        <v>73</v>
      </c>
      <c r="D37" s="2" t="s">
        <v>610</v>
      </c>
      <c r="E37" s="2">
        <v>340244</v>
      </c>
      <c r="F37" s="2">
        <f t="shared" si="0"/>
        <v>20</v>
      </c>
      <c r="I37"/>
      <c r="J37"/>
      <c r="K37"/>
      <c r="L37"/>
      <c r="M37"/>
      <c r="N37" s="2" t="s">
        <v>749</v>
      </c>
      <c r="O37" s="2" t="s">
        <v>768</v>
      </c>
      <c r="P37" s="2" t="s">
        <v>844</v>
      </c>
      <c r="Q37" s="2">
        <f t="shared" si="2"/>
        <v>2</v>
      </c>
      <c r="T37"/>
    </row>
    <row r="38" spans="1:20">
      <c r="A38" s="2" t="s">
        <v>746</v>
      </c>
      <c r="B38" s="2" t="s">
        <v>752</v>
      </c>
      <c r="C38" s="2" t="s">
        <v>74</v>
      </c>
      <c r="D38" s="2" t="s">
        <v>611</v>
      </c>
      <c r="E38" s="2">
        <v>340246</v>
      </c>
      <c r="F38" s="2">
        <f t="shared" si="0"/>
        <v>20</v>
      </c>
      <c r="I38"/>
      <c r="J38"/>
      <c r="K38"/>
      <c r="L38"/>
      <c r="M38"/>
      <c r="N38" s="2" t="s">
        <v>749</v>
      </c>
      <c r="O38" s="2" t="s">
        <v>768</v>
      </c>
      <c r="P38" s="2" t="s">
        <v>725</v>
      </c>
      <c r="Q38" s="2">
        <f t="shared" si="2"/>
        <v>5</v>
      </c>
      <c r="T38"/>
    </row>
    <row r="39" spans="1:20">
      <c r="A39" s="2" t="s">
        <v>746</v>
      </c>
      <c r="B39" s="2" t="s">
        <v>752</v>
      </c>
      <c r="C39" s="2" t="s">
        <v>88</v>
      </c>
      <c r="D39" s="2" t="s">
        <v>614</v>
      </c>
      <c r="E39" s="2">
        <v>340249</v>
      </c>
      <c r="F39" s="2">
        <f t="shared" si="0"/>
        <v>30</v>
      </c>
      <c r="I39"/>
      <c r="J39"/>
      <c r="K39"/>
      <c r="L39"/>
      <c r="M39"/>
      <c r="N39" s="2" t="s">
        <v>749</v>
      </c>
      <c r="O39" s="2" t="s">
        <v>768</v>
      </c>
      <c r="P39" s="2" t="s">
        <v>254</v>
      </c>
      <c r="Q39" s="2">
        <f t="shared" si="2"/>
        <v>1</v>
      </c>
      <c r="T39"/>
    </row>
    <row r="40" spans="1:20">
      <c r="A40" s="2" t="s">
        <v>746</v>
      </c>
      <c r="B40" s="2" t="s">
        <v>752</v>
      </c>
      <c r="C40" s="2" t="s">
        <v>98</v>
      </c>
      <c r="D40" s="2" t="s">
        <v>98</v>
      </c>
      <c r="E40" s="2">
        <v>340252</v>
      </c>
      <c r="F40" s="2">
        <f t="shared" si="0"/>
        <v>28</v>
      </c>
      <c r="I40"/>
      <c r="J40"/>
      <c r="K40"/>
      <c r="L40"/>
      <c r="M40"/>
      <c r="N40" s="2" t="s">
        <v>749</v>
      </c>
      <c r="O40" s="2" t="s">
        <v>768</v>
      </c>
      <c r="P40" s="2" t="s">
        <v>421</v>
      </c>
      <c r="Q40" s="2">
        <f t="shared" si="2"/>
        <v>1</v>
      </c>
      <c r="T40"/>
    </row>
    <row r="41" spans="1:20">
      <c r="A41" s="2" t="s">
        <v>746</v>
      </c>
      <c r="B41" s="2" t="s">
        <v>752</v>
      </c>
      <c r="C41" s="2" t="s">
        <v>99</v>
      </c>
      <c r="D41" s="2" t="s">
        <v>99</v>
      </c>
      <c r="E41" s="2">
        <v>340601</v>
      </c>
      <c r="F41" s="2">
        <f t="shared" si="0"/>
        <v>13</v>
      </c>
      <c r="I41"/>
      <c r="J41"/>
      <c r="K41"/>
      <c r="L41"/>
      <c r="M41"/>
      <c r="N41" s="2" t="s">
        <v>749</v>
      </c>
      <c r="O41" s="2" t="s">
        <v>768</v>
      </c>
      <c r="P41" s="2" t="s">
        <v>429</v>
      </c>
      <c r="Q41" s="2">
        <f t="shared" si="2"/>
        <v>1</v>
      </c>
      <c r="T41"/>
    </row>
    <row r="42" spans="1:20">
      <c r="A42" s="2" t="s">
        <v>746</v>
      </c>
      <c r="B42" s="2" t="s">
        <v>752</v>
      </c>
      <c r="C42" s="2" t="s">
        <v>147</v>
      </c>
      <c r="D42" s="2" t="s">
        <v>147</v>
      </c>
      <c r="E42" s="2">
        <v>340613</v>
      </c>
      <c r="F42" s="2">
        <f t="shared" si="0"/>
        <v>9</v>
      </c>
      <c r="I42"/>
      <c r="J42"/>
      <c r="K42"/>
      <c r="L42"/>
      <c r="M42"/>
      <c r="N42" s="2" t="s">
        <v>749</v>
      </c>
      <c r="O42" s="2" t="s">
        <v>768</v>
      </c>
      <c r="P42" s="2" t="s">
        <v>430</v>
      </c>
      <c r="Q42" s="2">
        <f t="shared" si="2"/>
        <v>1</v>
      </c>
      <c r="T42"/>
    </row>
    <row r="43" spans="1:20">
      <c r="A43" s="2" t="s">
        <v>746</v>
      </c>
      <c r="B43" s="2" t="s">
        <v>752</v>
      </c>
      <c r="C43" s="2" t="s">
        <v>155</v>
      </c>
      <c r="D43" s="2" t="s">
        <v>155</v>
      </c>
      <c r="E43" s="2">
        <v>340254</v>
      </c>
      <c r="F43" s="2">
        <f t="shared" si="0"/>
        <v>12</v>
      </c>
      <c r="I43"/>
      <c r="J43"/>
      <c r="K43"/>
      <c r="L43"/>
      <c r="M43"/>
      <c r="N43" s="2" t="s">
        <v>749</v>
      </c>
      <c r="O43" s="2" t="s">
        <v>768</v>
      </c>
      <c r="P43" s="2" t="s">
        <v>629</v>
      </c>
      <c r="Q43" s="2">
        <f t="shared" si="2"/>
        <v>3</v>
      </c>
      <c r="T43"/>
    </row>
    <row r="44" spans="1:20">
      <c r="A44" s="2" t="s">
        <v>746</v>
      </c>
      <c r="B44" s="2" t="s">
        <v>752</v>
      </c>
      <c r="C44" s="2" t="s">
        <v>177</v>
      </c>
      <c r="D44" s="2" t="s">
        <v>177</v>
      </c>
      <c r="E44" s="2">
        <v>340255</v>
      </c>
      <c r="F44" s="2">
        <f t="shared" si="0"/>
        <v>9</v>
      </c>
      <c r="I44"/>
      <c r="J44"/>
      <c r="K44"/>
      <c r="L44"/>
      <c r="M44"/>
      <c r="N44" s="2" t="s">
        <v>64</v>
      </c>
      <c r="O44" s="2" t="s">
        <v>769</v>
      </c>
      <c r="P44" s="2" t="s">
        <v>63</v>
      </c>
      <c r="Q44" s="2">
        <f t="shared" si="2"/>
        <v>5</v>
      </c>
      <c r="T44"/>
    </row>
    <row r="45" spans="1:20">
      <c r="A45" s="2" t="s">
        <v>746</v>
      </c>
      <c r="B45" s="2" t="s">
        <v>752</v>
      </c>
      <c r="C45" s="2" t="s">
        <v>186</v>
      </c>
      <c r="D45" s="2" t="s">
        <v>632</v>
      </c>
      <c r="E45" s="2">
        <v>340257</v>
      </c>
      <c r="F45" s="2">
        <f t="shared" si="0"/>
        <v>35</v>
      </c>
      <c r="I45"/>
      <c r="J45"/>
      <c r="K45"/>
      <c r="L45"/>
      <c r="M45"/>
      <c r="N45" s="2" t="s">
        <v>64</v>
      </c>
      <c r="O45" s="2" t="s">
        <v>769</v>
      </c>
      <c r="P45" s="2" t="s">
        <v>128</v>
      </c>
      <c r="Q45" s="2">
        <f t="shared" si="2"/>
        <v>6</v>
      </c>
      <c r="T45"/>
    </row>
    <row r="46" spans="1:20">
      <c r="A46" s="2" t="s">
        <v>746</v>
      </c>
      <c r="B46" s="2" t="s">
        <v>752</v>
      </c>
      <c r="C46" s="2" t="s">
        <v>193</v>
      </c>
      <c r="D46" s="2" t="s">
        <v>634</v>
      </c>
      <c r="E46" s="2">
        <v>340259</v>
      </c>
      <c r="F46" s="2">
        <f t="shared" si="0"/>
        <v>16</v>
      </c>
      <c r="I46"/>
      <c r="J46"/>
      <c r="K46"/>
      <c r="L46"/>
      <c r="M46"/>
      <c r="N46" s="2" t="s">
        <v>64</v>
      </c>
      <c r="O46" s="2" t="s">
        <v>769</v>
      </c>
      <c r="P46" s="2" t="s">
        <v>157</v>
      </c>
      <c r="Q46" s="2">
        <f t="shared" si="2"/>
        <v>6</v>
      </c>
      <c r="T46"/>
    </row>
    <row r="47" spans="1:20">
      <c r="A47" s="2" t="s">
        <v>746</v>
      </c>
      <c r="B47" s="2" t="s">
        <v>752</v>
      </c>
      <c r="C47" s="2" t="s">
        <v>193</v>
      </c>
      <c r="D47" s="2" t="s">
        <v>194</v>
      </c>
      <c r="E47" s="2">
        <v>340614</v>
      </c>
      <c r="F47" s="2">
        <f t="shared" si="0"/>
        <v>19</v>
      </c>
      <c r="I47"/>
      <c r="J47"/>
      <c r="K47"/>
      <c r="L47"/>
      <c r="M47"/>
      <c r="N47" s="2" t="s">
        <v>756</v>
      </c>
      <c r="O47" s="2" t="s">
        <v>770</v>
      </c>
      <c r="P47" s="2" t="s">
        <v>108</v>
      </c>
      <c r="Q47" s="2">
        <f t="shared" si="2"/>
        <v>9</v>
      </c>
      <c r="T47"/>
    </row>
    <row r="48" spans="1:20">
      <c r="A48" s="2" t="s">
        <v>746</v>
      </c>
      <c r="B48" s="2" t="s">
        <v>752</v>
      </c>
      <c r="C48" s="2" t="s">
        <v>200</v>
      </c>
      <c r="D48" s="2" t="s">
        <v>635</v>
      </c>
      <c r="E48" s="2">
        <v>340262</v>
      </c>
      <c r="F48" s="2">
        <f t="shared" si="0"/>
        <v>24</v>
      </c>
      <c r="I48"/>
      <c r="J48"/>
      <c r="K48"/>
      <c r="L48"/>
      <c r="M48"/>
      <c r="N48" s="2" t="s">
        <v>756</v>
      </c>
      <c r="O48" s="2" t="s">
        <v>770</v>
      </c>
      <c r="P48" s="2" t="s">
        <v>240</v>
      </c>
      <c r="Q48" s="2">
        <f t="shared" si="2"/>
        <v>14</v>
      </c>
      <c r="T48"/>
    </row>
    <row r="49" spans="1:20">
      <c r="A49" s="2" t="s">
        <v>746</v>
      </c>
      <c r="B49" s="2" t="s">
        <v>752</v>
      </c>
      <c r="C49" s="2" t="s">
        <v>201</v>
      </c>
      <c r="D49" s="2" t="s">
        <v>636</v>
      </c>
      <c r="E49" s="2">
        <v>340263</v>
      </c>
      <c r="F49" s="2">
        <f t="shared" si="0"/>
        <v>17</v>
      </c>
      <c r="I49"/>
      <c r="J49"/>
      <c r="K49"/>
      <c r="L49"/>
      <c r="M49"/>
      <c r="N49" s="2" t="s">
        <v>756</v>
      </c>
      <c r="O49" s="2" t="s">
        <v>770</v>
      </c>
      <c r="P49" s="2" t="s">
        <v>348</v>
      </c>
      <c r="Q49" s="2">
        <f t="shared" si="2"/>
        <v>5</v>
      </c>
      <c r="T49"/>
    </row>
    <row r="50" spans="1:20">
      <c r="A50" s="2" t="s">
        <v>746</v>
      </c>
      <c r="B50" s="2" t="s">
        <v>752</v>
      </c>
      <c r="C50" s="2" t="s">
        <v>209</v>
      </c>
      <c r="D50" s="2" t="s">
        <v>208</v>
      </c>
      <c r="E50" s="2">
        <v>340264</v>
      </c>
      <c r="F50" s="2">
        <f t="shared" si="0"/>
        <v>18</v>
      </c>
      <c r="I50"/>
      <c r="J50"/>
      <c r="K50"/>
      <c r="L50"/>
      <c r="M50"/>
      <c r="N50" s="2" t="s">
        <v>756</v>
      </c>
      <c r="O50" s="2" t="s">
        <v>770</v>
      </c>
      <c r="P50" s="2" t="s">
        <v>431</v>
      </c>
      <c r="Q50" s="2">
        <f t="shared" si="2"/>
        <v>4</v>
      </c>
      <c r="T50"/>
    </row>
    <row r="51" spans="1:20">
      <c r="A51" s="2" t="s">
        <v>746</v>
      </c>
      <c r="B51" s="2" t="s">
        <v>752</v>
      </c>
      <c r="C51" s="2" t="s">
        <v>209</v>
      </c>
      <c r="D51" s="2" t="s">
        <v>210</v>
      </c>
      <c r="E51" s="2">
        <v>340265</v>
      </c>
      <c r="F51" s="2">
        <f t="shared" si="0"/>
        <v>16</v>
      </c>
      <c r="I51"/>
      <c r="J51"/>
      <c r="K51"/>
      <c r="L51"/>
      <c r="M51"/>
      <c r="N51" s="2" t="s">
        <v>756</v>
      </c>
      <c r="O51" s="2" t="s">
        <v>770</v>
      </c>
      <c r="P51" s="2" t="s">
        <v>448</v>
      </c>
      <c r="Q51" s="2">
        <f t="shared" si="2"/>
        <v>1</v>
      </c>
      <c r="T51"/>
    </row>
    <row r="52" spans="1:20">
      <c r="A52" s="2" t="s">
        <v>746</v>
      </c>
      <c r="B52" s="2" t="s">
        <v>752</v>
      </c>
      <c r="C52" s="2" t="s">
        <v>260</v>
      </c>
      <c r="D52" s="2" t="s">
        <v>260</v>
      </c>
      <c r="E52" s="2">
        <v>340267</v>
      </c>
      <c r="F52" s="2">
        <f t="shared" si="0"/>
        <v>17</v>
      </c>
      <c r="I52"/>
      <c r="J52"/>
      <c r="K52"/>
      <c r="L52"/>
      <c r="M52"/>
      <c r="N52" s="2" t="s">
        <v>761</v>
      </c>
      <c r="O52" s="2" t="s">
        <v>771</v>
      </c>
      <c r="P52" s="2" t="s">
        <v>135</v>
      </c>
      <c r="Q52" s="2">
        <f t="shared" si="2"/>
        <v>2</v>
      </c>
      <c r="T52"/>
    </row>
    <row r="53" spans="1:20">
      <c r="A53" s="2" t="s">
        <v>746</v>
      </c>
      <c r="B53" s="2" t="s">
        <v>752</v>
      </c>
      <c r="C53" s="2" t="s">
        <v>270</v>
      </c>
      <c r="D53" s="2" t="s">
        <v>643</v>
      </c>
      <c r="E53" s="2">
        <v>340268</v>
      </c>
      <c r="F53" s="2">
        <f t="shared" si="0"/>
        <v>17</v>
      </c>
      <c r="I53"/>
      <c r="J53"/>
      <c r="K53"/>
      <c r="L53"/>
      <c r="M53"/>
      <c r="N53" s="2" t="s">
        <v>761</v>
      </c>
      <c r="O53" s="2" t="s">
        <v>771</v>
      </c>
      <c r="P53" s="2" t="s">
        <v>845</v>
      </c>
      <c r="Q53" s="2">
        <f t="shared" si="2"/>
        <v>2</v>
      </c>
      <c r="T53"/>
    </row>
    <row r="54" spans="1:20">
      <c r="A54" s="2" t="s">
        <v>746</v>
      </c>
      <c r="B54" s="2" t="s">
        <v>752</v>
      </c>
      <c r="C54" s="2" t="s">
        <v>271</v>
      </c>
      <c r="D54" s="2" t="s">
        <v>271</v>
      </c>
      <c r="E54" s="2">
        <v>340270</v>
      </c>
      <c r="F54" s="2">
        <f t="shared" si="0"/>
        <v>54</v>
      </c>
      <c r="I54"/>
      <c r="J54"/>
      <c r="K54"/>
      <c r="L54"/>
      <c r="M54"/>
      <c r="N54" s="2" t="s">
        <v>761</v>
      </c>
      <c r="O54" s="2" t="s">
        <v>771</v>
      </c>
      <c r="P54" s="2" t="s">
        <v>622</v>
      </c>
      <c r="Q54" s="2">
        <f t="shared" si="2"/>
        <v>3</v>
      </c>
      <c r="T54"/>
    </row>
    <row r="55" spans="1:20">
      <c r="A55" s="2" t="s">
        <v>746</v>
      </c>
      <c r="B55" s="2" t="s">
        <v>752</v>
      </c>
      <c r="C55" s="2" t="s">
        <v>281</v>
      </c>
      <c r="D55" s="2" t="s">
        <v>644</v>
      </c>
      <c r="E55" s="2">
        <v>340273</v>
      </c>
      <c r="F55" s="2">
        <f t="shared" si="0"/>
        <v>27</v>
      </c>
      <c r="I55"/>
      <c r="J55"/>
      <c r="K55"/>
      <c r="L55"/>
      <c r="M55"/>
      <c r="N55" s="2" t="s">
        <v>761</v>
      </c>
      <c r="O55" s="2" t="s">
        <v>771</v>
      </c>
      <c r="P55" s="2" t="s">
        <v>846</v>
      </c>
      <c r="Q55" s="2">
        <f t="shared" si="2"/>
        <v>2</v>
      </c>
      <c r="T55"/>
    </row>
    <row r="56" spans="1:20">
      <c r="A56" s="2" t="s">
        <v>746</v>
      </c>
      <c r="B56" s="2" t="s">
        <v>752</v>
      </c>
      <c r="C56" s="2" t="s">
        <v>369</v>
      </c>
      <c r="D56" s="2" t="s">
        <v>654</v>
      </c>
      <c r="E56" s="2">
        <v>340274</v>
      </c>
      <c r="F56" s="2">
        <f t="shared" si="0"/>
        <v>22</v>
      </c>
      <c r="I56"/>
      <c r="J56"/>
      <c r="K56"/>
      <c r="L56"/>
      <c r="M56"/>
      <c r="N56" s="2" t="s">
        <v>761</v>
      </c>
      <c r="O56" s="2" t="s">
        <v>771</v>
      </c>
      <c r="P56" s="2" t="s">
        <v>397</v>
      </c>
      <c r="Q56" s="2">
        <f t="shared" si="2"/>
        <v>8</v>
      </c>
      <c r="T56"/>
    </row>
    <row r="57" spans="1:20">
      <c r="A57" s="2" t="s">
        <v>746</v>
      </c>
      <c r="B57" s="2" t="s">
        <v>747</v>
      </c>
      <c r="C57" s="2" t="s">
        <v>138</v>
      </c>
      <c r="D57" s="2" t="s">
        <v>139</v>
      </c>
      <c r="E57" s="2">
        <v>340277</v>
      </c>
      <c r="F57" s="2">
        <f t="shared" si="0"/>
        <v>13</v>
      </c>
      <c r="I57"/>
      <c r="J57"/>
      <c r="K57"/>
      <c r="L57"/>
      <c r="M57"/>
      <c r="N57" s="2" t="s">
        <v>761</v>
      </c>
      <c r="O57" s="2" t="s">
        <v>771</v>
      </c>
      <c r="P57" s="2" t="s">
        <v>423</v>
      </c>
      <c r="Q57" s="2">
        <f t="shared" si="2"/>
        <v>1</v>
      </c>
      <c r="T57"/>
    </row>
    <row r="58" spans="1:20">
      <c r="A58" s="2" t="s">
        <v>746</v>
      </c>
      <c r="B58" s="2" t="s">
        <v>747</v>
      </c>
      <c r="C58" s="2" t="s">
        <v>138</v>
      </c>
      <c r="D58" s="2" t="s">
        <v>140</v>
      </c>
      <c r="E58" s="2">
        <v>340278</v>
      </c>
      <c r="F58" s="2">
        <f t="shared" si="0"/>
        <v>12</v>
      </c>
      <c r="I58"/>
      <c r="J58"/>
      <c r="K58"/>
      <c r="L58"/>
      <c r="M58"/>
      <c r="N58" s="2" t="s">
        <v>761</v>
      </c>
      <c r="O58" s="2" t="s">
        <v>771</v>
      </c>
      <c r="P58" s="2" t="s">
        <v>445</v>
      </c>
      <c r="Q58" s="2">
        <f t="shared" si="2"/>
        <v>2</v>
      </c>
      <c r="T58"/>
    </row>
    <row r="59" spans="1:20">
      <c r="A59" s="2" t="s">
        <v>746</v>
      </c>
      <c r="B59" s="2" t="s">
        <v>747</v>
      </c>
      <c r="C59" s="2" t="s">
        <v>138</v>
      </c>
      <c r="D59" s="2" t="s">
        <v>141</v>
      </c>
      <c r="E59" s="2">
        <v>340280</v>
      </c>
      <c r="F59" s="2">
        <f t="shared" si="0"/>
        <v>10</v>
      </c>
      <c r="I59"/>
      <c r="J59"/>
      <c r="K59"/>
      <c r="L59"/>
      <c r="M59"/>
      <c r="N59" s="2" t="s">
        <v>760</v>
      </c>
      <c r="O59" s="2" t="s">
        <v>772</v>
      </c>
      <c r="P59" s="2" t="s">
        <v>58</v>
      </c>
      <c r="Q59" s="2">
        <f t="shared" si="2"/>
        <v>1</v>
      </c>
      <c r="T59"/>
    </row>
    <row r="60" spans="1:20">
      <c r="A60" s="2" t="s">
        <v>746</v>
      </c>
      <c r="B60" s="2" t="s">
        <v>747</v>
      </c>
      <c r="C60" s="2" t="s">
        <v>138</v>
      </c>
      <c r="D60" s="2" t="s">
        <v>847</v>
      </c>
      <c r="E60" s="2">
        <v>340661</v>
      </c>
      <c r="F60" s="2">
        <f t="shared" si="0"/>
        <v>18</v>
      </c>
      <c r="I60"/>
      <c r="J60"/>
      <c r="K60"/>
      <c r="L60"/>
      <c r="M60"/>
      <c r="N60" s="2" t="s">
        <v>760</v>
      </c>
      <c r="O60" s="2" t="s">
        <v>772</v>
      </c>
      <c r="P60" s="2" t="s">
        <v>156</v>
      </c>
      <c r="Q60" s="2">
        <f t="shared" si="2"/>
        <v>1</v>
      </c>
      <c r="T60"/>
    </row>
    <row r="61" spans="1:20">
      <c r="A61" s="2" t="s">
        <v>746</v>
      </c>
      <c r="B61" s="2" t="s">
        <v>747</v>
      </c>
      <c r="C61" s="2" t="s">
        <v>138</v>
      </c>
      <c r="D61" s="2" t="s">
        <v>142</v>
      </c>
      <c r="E61" s="2">
        <v>340285</v>
      </c>
      <c r="F61" s="2">
        <f t="shared" si="0"/>
        <v>20</v>
      </c>
      <c r="I61"/>
      <c r="J61"/>
      <c r="K61"/>
      <c r="L61"/>
      <c r="M61"/>
      <c r="N61" s="2" t="s">
        <v>760</v>
      </c>
      <c r="O61" s="2" t="s">
        <v>772</v>
      </c>
      <c r="P61" s="2" t="s">
        <v>178</v>
      </c>
      <c r="Q61" s="2">
        <f t="shared" si="2"/>
        <v>1</v>
      </c>
      <c r="T61"/>
    </row>
    <row r="62" spans="1:20">
      <c r="A62" s="2" t="s">
        <v>746</v>
      </c>
      <c r="B62" s="2" t="s">
        <v>747</v>
      </c>
      <c r="C62" s="2" t="s">
        <v>367</v>
      </c>
      <c r="D62" s="2" t="s">
        <v>366</v>
      </c>
      <c r="E62" s="2">
        <v>340286</v>
      </c>
      <c r="F62" s="2">
        <f t="shared" si="0"/>
        <v>8</v>
      </c>
      <c r="I62"/>
      <c r="J62"/>
      <c r="K62"/>
      <c r="L62"/>
      <c r="M62"/>
      <c r="N62" s="2" t="s">
        <v>760</v>
      </c>
      <c r="O62" s="2" t="s">
        <v>772</v>
      </c>
      <c r="P62" s="2" t="s">
        <v>308</v>
      </c>
      <c r="Q62" s="2">
        <f t="shared" si="2"/>
        <v>2</v>
      </c>
      <c r="T62"/>
    </row>
    <row r="63" spans="1:20">
      <c r="A63" s="2" t="s">
        <v>746</v>
      </c>
      <c r="B63" s="2" t="s">
        <v>747</v>
      </c>
      <c r="C63" s="2" t="s">
        <v>367</v>
      </c>
      <c r="D63" s="2" t="s">
        <v>368</v>
      </c>
      <c r="E63" s="2">
        <v>340287</v>
      </c>
      <c r="F63" s="2">
        <f t="shared" si="0"/>
        <v>7</v>
      </c>
      <c r="I63"/>
      <c r="J63"/>
      <c r="K63"/>
      <c r="L63"/>
      <c r="M63"/>
      <c r="N63" s="2" t="s">
        <v>760</v>
      </c>
      <c r="O63" s="2" t="s">
        <v>772</v>
      </c>
      <c r="P63" s="2" t="s">
        <v>310</v>
      </c>
      <c r="Q63" s="2">
        <f t="shared" si="2"/>
        <v>1</v>
      </c>
      <c r="T63"/>
    </row>
    <row r="64" spans="1:20">
      <c r="A64" s="2" t="s">
        <v>746</v>
      </c>
      <c r="B64" s="2" t="s">
        <v>747</v>
      </c>
      <c r="C64" s="2" t="s">
        <v>422</v>
      </c>
      <c r="D64" s="2" t="s">
        <v>422</v>
      </c>
      <c r="E64" s="2">
        <v>340290</v>
      </c>
      <c r="F64" s="2">
        <f t="shared" si="0"/>
        <v>7</v>
      </c>
      <c r="I64"/>
      <c r="J64"/>
      <c r="K64"/>
      <c r="L64"/>
      <c r="M64"/>
      <c r="N64" s="2" t="s">
        <v>760</v>
      </c>
      <c r="O64" s="2" t="s">
        <v>772</v>
      </c>
      <c r="P64" s="2" t="s">
        <v>311</v>
      </c>
      <c r="Q64" s="2">
        <f t="shared" si="2"/>
        <v>1</v>
      </c>
      <c r="T64"/>
    </row>
    <row r="65" spans="1:20">
      <c r="A65" s="2" t="s">
        <v>746</v>
      </c>
      <c r="B65" s="2" t="s">
        <v>747</v>
      </c>
      <c r="C65" s="2" t="s">
        <v>590</v>
      </c>
      <c r="D65" s="2" t="s">
        <v>59</v>
      </c>
      <c r="E65" s="2">
        <v>340201</v>
      </c>
      <c r="F65" s="2">
        <f t="shared" si="0"/>
        <v>28</v>
      </c>
      <c r="I65"/>
      <c r="J65"/>
      <c r="K65"/>
      <c r="L65"/>
      <c r="M65"/>
      <c r="N65" s="2" t="s">
        <v>760</v>
      </c>
      <c r="O65" s="2" t="s">
        <v>772</v>
      </c>
      <c r="P65" s="2" t="s">
        <v>312</v>
      </c>
      <c r="Q65" s="2">
        <f t="shared" si="2"/>
        <v>1</v>
      </c>
      <c r="T65"/>
    </row>
    <row r="66" spans="1:20">
      <c r="A66" s="2" t="s">
        <v>746</v>
      </c>
      <c r="B66" s="2" t="s">
        <v>747</v>
      </c>
      <c r="C66" s="2" t="s">
        <v>590</v>
      </c>
      <c r="D66" s="2" t="s">
        <v>60</v>
      </c>
      <c r="E66" s="2">
        <v>340203</v>
      </c>
      <c r="F66" s="2">
        <f t="shared" ref="F66:F129" si="3">LEN(D66)</f>
        <v>10</v>
      </c>
      <c r="I66"/>
      <c r="J66"/>
      <c r="K66"/>
      <c r="L66"/>
      <c r="M66"/>
      <c r="N66" s="2" t="s">
        <v>755</v>
      </c>
      <c r="O66" s="2" t="s">
        <v>773</v>
      </c>
      <c r="P66" s="2" t="s">
        <v>30</v>
      </c>
      <c r="Q66" s="2">
        <f t="shared" ref="Q66:Q97" si="4">COUNTIF(C:C,P66)</f>
        <v>1</v>
      </c>
      <c r="T66"/>
    </row>
    <row r="67" spans="1:20">
      <c r="A67" s="2" t="s">
        <v>746</v>
      </c>
      <c r="B67" s="2" t="s">
        <v>747</v>
      </c>
      <c r="C67" s="2" t="s">
        <v>590</v>
      </c>
      <c r="D67" s="2" t="s">
        <v>658</v>
      </c>
      <c r="E67" s="2">
        <v>340296</v>
      </c>
      <c r="F67" s="2">
        <f t="shared" si="3"/>
        <v>43</v>
      </c>
      <c r="I67"/>
      <c r="J67"/>
      <c r="K67"/>
      <c r="L67"/>
      <c r="M67"/>
      <c r="N67" s="2" t="s">
        <v>755</v>
      </c>
      <c r="O67" s="2" t="s">
        <v>773</v>
      </c>
      <c r="P67" s="2" t="s">
        <v>38</v>
      </c>
      <c r="Q67" s="2">
        <f t="shared" si="4"/>
        <v>7</v>
      </c>
      <c r="T67"/>
    </row>
    <row r="68" spans="1:20">
      <c r="A68" s="2" t="s">
        <v>746</v>
      </c>
      <c r="B68" s="2" t="s">
        <v>747</v>
      </c>
      <c r="C68" s="2" t="s">
        <v>590</v>
      </c>
      <c r="D68" s="2" t="s">
        <v>462</v>
      </c>
      <c r="E68" s="2">
        <v>340297</v>
      </c>
      <c r="F68" s="2">
        <f t="shared" si="3"/>
        <v>19</v>
      </c>
      <c r="I68"/>
      <c r="J68"/>
      <c r="K68"/>
      <c r="L68"/>
      <c r="M68"/>
      <c r="N68" s="2" t="s">
        <v>755</v>
      </c>
      <c r="O68" s="2" t="s">
        <v>773</v>
      </c>
      <c r="P68" s="2" t="s">
        <v>586</v>
      </c>
      <c r="Q68" s="2">
        <f t="shared" si="4"/>
        <v>2</v>
      </c>
      <c r="T68"/>
    </row>
    <row r="69" spans="1:20">
      <c r="A69" s="2" t="s">
        <v>746</v>
      </c>
      <c r="B69" s="2" t="s">
        <v>749</v>
      </c>
      <c r="C69" s="2" t="s">
        <v>29</v>
      </c>
      <c r="D69" s="2" t="s">
        <v>29</v>
      </c>
      <c r="E69" s="2">
        <v>340300</v>
      </c>
      <c r="F69" s="2">
        <f t="shared" si="3"/>
        <v>9</v>
      </c>
      <c r="I69"/>
      <c r="J69"/>
      <c r="K69"/>
      <c r="L69"/>
      <c r="M69"/>
      <c r="N69" s="2" t="s">
        <v>755</v>
      </c>
      <c r="O69" s="2" t="s">
        <v>773</v>
      </c>
      <c r="P69" s="2" t="s">
        <v>307</v>
      </c>
      <c r="Q69" s="2">
        <f t="shared" si="4"/>
        <v>1</v>
      </c>
      <c r="T69"/>
    </row>
    <row r="70" spans="1:20">
      <c r="A70" s="2" t="s">
        <v>746</v>
      </c>
      <c r="B70" s="2" t="s">
        <v>749</v>
      </c>
      <c r="C70" s="2" t="s">
        <v>100</v>
      </c>
      <c r="D70" s="2" t="s">
        <v>100</v>
      </c>
      <c r="E70" s="2">
        <v>340301</v>
      </c>
      <c r="F70" s="2">
        <f t="shared" si="3"/>
        <v>13</v>
      </c>
      <c r="I70"/>
      <c r="J70"/>
      <c r="K70"/>
      <c r="L70"/>
      <c r="M70"/>
      <c r="N70" s="2" t="s">
        <v>755</v>
      </c>
      <c r="O70" s="2" t="s">
        <v>773</v>
      </c>
      <c r="P70" s="2" t="s">
        <v>457</v>
      </c>
      <c r="Q70" s="2">
        <f t="shared" si="4"/>
        <v>1</v>
      </c>
      <c r="T70"/>
    </row>
    <row r="71" spans="1:20">
      <c r="A71" s="2" t="s">
        <v>746</v>
      </c>
      <c r="B71" s="2" t="s">
        <v>749</v>
      </c>
      <c r="C71" s="2" t="s">
        <v>137</v>
      </c>
      <c r="D71" s="2" t="s">
        <v>137</v>
      </c>
      <c r="E71" s="2">
        <v>340304</v>
      </c>
      <c r="F71" s="2">
        <f t="shared" si="3"/>
        <v>8</v>
      </c>
      <c r="I71"/>
      <c r="J71"/>
      <c r="K71"/>
      <c r="L71"/>
      <c r="M71"/>
      <c r="N71" s="2" t="s">
        <v>755</v>
      </c>
      <c r="O71" s="2" t="s">
        <v>773</v>
      </c>
      <c r="P71" s="2" t="s">
        <v>203</v>
      </c>
      <c r="Q71" s="2">
        <f t="shared" si="4"/>
        <v>3</v>
      </c>
      <c r="T71"/>
    </row>
    <row r="72" spans="1:20">
      <c r="A72" s="2" t="s">
        <v>746</v>
      </c>
      <c r="B72" s="2" t="s">
        <v>749</v>
      </c>
      <c r="C72" s="2" t="s">
        <v>143</v>
      </c>
      <c r="D72" s="2" t="s">
        <v>143</v>
      </c>
      <c r="E72" s="2">
        <v>340305</v>
      </c>
      <c r="F72" s="2">
        <f t="shared" si="3"/>
        <v>12</v>
      </c>
      <c r="I72"/>
      <c r="J72"/>
      <c r="K72"/>
      <c r="L72"/>
      <c r="M72"/>
      <c r="N72" s="2" t="s">
        <v>759</v>
      </c>
      <c r="O72" s="2" t="s">
        <v>774</v>
      </c>
      <c r="P72" s="2" t="s">
        <v>589</v>
      </c>
      <c r="Q72" s="2">
        <f t="shared" si="4"/>
        <v>3</v>
      </c>
      <c r="T72"/>
    </row>
    <row r="73" spans="1:20">
      <c r="A73" s="2" t="s">
        <v>746</v>
      </c>
      <c r="B73" s="2" t="s">
        <v>749</v>
      </c>
      <c r="C73" s="2" t="s">
        <v>844</v>
      </c>
      <c r="D73" s="2" t="s">
        <v>175</v>
      </c>
      <c r="E73" s="2">
        <v>340309</v>
      </c>
      <c r="F73" s="2">
        <f t="shared" si="3"/>
        <v>8</v>
      </c>
      <c r="I73"/>
      <c r="J73"/>
      <c r="K73"/>
      <c r="L73"/>
      <c r="M73"/>
      <c r="N73" s="2" t="s">
        <v>759</v>
      </c>
      <c r="O73" s="2" t="s">
        <v>774</v>
      </c>
      <c r="P73" s="2" t="s">
        <v>179</v>
      </c>
      <c r="Q73" s="2">
        <f t="shared" si="4"/>
        <v>6</v>
      </c>
      <c r="T73"/>
    </row>
    <row r="74" spans="1:20">
      <c r="A74" s="2" t="s">
        <v>746</v>
      </c>
      <c r="B74" s="2" t="s">
        <v>749</v>
      </c>
      <c r="C74" s="2" t="s">
        <v>844</v>
      </c>
      <c r="D74" s="2" t="s">
        <v>176</v>
      </c>
      <c r="E74" s="2">
        <v>340308</v>
      </c>
      <c r="F74" s="2">
        <f t="shared" si="3"/>
        <v>24</v>
      </c>
      <c r="I74"/>
      <c r="J74"/>
      <c r="K74"/>
      <c r="L74"/>
      <c r="M74"/>
      <c r="N74" s="2" t="s">
        <v>759</v>
      </c>
      <c r="O74" s="2" t="s">
        <v>774</v>
      </c>
      <c r="P74" s="2" t="s">
        <v>218</v>
      </c>
      <c r="Q74" s="2">
        <f t="shared" si="4"/>
        <v>1</v>
      </c>
      <c r="T74"/>
    </row>
    <row r="75" spans="1:20">
      <c r="A75" s="2" t="s">
        <v>746</v>
      </c>
      <c r="B75" s="2" t="s">
        <v>749</v>
      </c>
      <c r="C75" s="2" t="s">
        <v>725</v>
      </c>
      <c r="D75" s="2" t="s">
        <v>144</v>
      </c>
      <c r="E75" s="2">
        <v>340306</v>
      </c>
      <c r="F75" s="2">
        <f t="shared" si="3"/>
        <v>24</v>
      </c>
      <c r="I75"/>
      <c r="J75"/>
      <c r="K75"/>
      <c r="L75"/>
      <c r="M75"/>
      <c r="N75" s="2" t="s">
        <v>759</v>
      </c>
      <c r="O75" s="2" t="s">
        <v>774</v>
      </c>
      <c r="P75" s="2" t="s">
        <v>261</v>
      </c>
      <c r="Q75" s="2">
        <f t="shared" si="4"/>
        <v>4</v>
      </c>
      <c r="T75"/>
    </row>
    <row r="76" spans="1:20">
      <c r="A76" s="2" t="s">
        <v>746</v>
      </c>
      <c r="B76" s="2" t="s">
        <v>749</v>
      </c>
      <c r="C76" s="2" t="s">
        <v>725</v>
      </c>
      <c r="D76" s="2" t="s">
        <v>145</v>
      </c>
      <c r="E76" s="2">
        <v>340307</v>
      </c>
      <c r="F76" s="2">
        <f t="shared" si="3"/>
        <v>10</v>
      </c>
      <c r="I76"/>
      <c r="J76"/>
      <c r="K76"/>
      <c r="L76"/>
      <c r="M76"/>
      <c r="N76" s="2" t="s">
        <v>759</v>
      </c>
      <c r="O76" s="2" t="s">
        <v>774</v>
      </c>
      <c r="P76" s="2" t="s">
        <v>328</v>
      </c>
      <c r="Q76" s="2">
        <f t="shared" si="4"/>
        <v>6</v>
      </c>
      <c r="T76"/>
    </row>
    <row r="77" spans="1:20">
      <c r="A77" s="2" t="s">
        <v>746</v>
      </c>
      <c r="B77" s="2" t="s">
        <v>749</v>
      </c>
      <c r="C77" s="2" t="s">
        <v>725</v>
      </c>
      <c r="D77" s="2" t="s">
        <v>729</v>
      </c>
      <c r="E77" s="2">
        <v>340663</v>
      </c>
      <c r="F77" s="2">
        <f t="shared" si="3"/>
        <v>8</v>
      </c>
      <c r="I77"/>
      <c r="J77"/>
      <c r="K77"/>
      <c r="L77"/>
      <c r="M77"/>
      <c r="N77" s="2" t="s">
        <v>759</v>
      </c>
      <c r="O77" s="2" t="s">
        <v>774</v>
      </c>
      <c r="P77" s="2" t="s">
        <v>343</v>
      </c>
      <c r="Q77" s="2">
        <f t="shared" si="4"/>
        <v>4</v>
      </c>
      <c r="T77"/>
    </row>
    <row r="78" spans="1:20">
      <c r="A78" s="2" t="s">
        <v>746</v>
      </c>
      <c r="B78" s="2" t="s">
        <v>749</v>
      </c>
      <c r="C78" s="2" t="s">
        <v>725</v>
      </c>
      <c r="D78" s="2" t="s">
        <v>625</v>
      </c>
      <c r="E78" s="2">
        <v>340327</v>
      </c>
      <c r="F78" s="2">
        <f t="shared" si="3"/>
        <v>23</v>
      </c>
      <c r="I78"/>
      <c r="J78"/>
      <c r="K78"/>
      <c r="L78"/>
      <c r="M78"/>
      <c r="N78" s="2" t="s">
        <v>759</v>
      </c>
      <c r="O78" s="2" t="s">
        <v>774</v>
      </c>
      <c r="P78" s="2" t="s">
        <v>354</v>
      </c>
      <c r="Q78" s="2">
        <f t="shared" si="4"/>
        <v>7</v>
      </c>
      <c r="T78"/>
    </row>
    <row r="79" spans="1:20">
      <c r="A79" s="2" t="s">
        <v>746</v>
      </c>
      <c r="B79" s="2" t="s">
        <v>749</v>
      </c>
      <c r="C79" s="2" t="s">
        <v>725</v>
      </c>
      <c r="D79" s="2" t="s">
        <v>146</v>
      </c>
      <c r="E79" s="2">
        <v>340323</v>
      </c>
      <c r="F79" s="2">
        <f t="shared" si="3"/>
        <v>17</v>
      </c>
      <c r="I79"/>
      <c r="J79"/>
      <c r="K79"/>
      <c r="L79"/>
      <c r="M79"/>
      <c r="N79" s="2" t="s">
        <v>759</v>
      </c>
      <c r="O79" s="2" t="s">
        <v>774</v>
      </c>
      <c r="P79" s="2" t="s">
        <v>624</v>
      </c>
      <c r="Q79" s="2">
        <f t="shared" si="4"/>
        <v>3</v>
      </c>
      <c r="T79"/>
    </row>
    <row r="80" spans="1:20">
      <c r="A80" s="2" t="s">
        <v>746</v>
      </c>
      <c r="B80" s="2" t="s">
        <v>749</v>
      </c>
      <c r="C80" s="2" t="s">
        <v>254</v>
      </c>
      <c r="D80" s="2" t="s">
        <v>638</v>
      </c>
      <c r="E80" s="2">
        <v>340324</v>
      </c>
      <c r="F80" s="2">
        <f t="shared" si="3"/>
        <v>42</v>
      </c>
      <c r="I80"/>
      <c r="J80"/>
      <c r="K80"/>
      <c r="L80"/>
      <c r="M80"/>
      <c r="N80" s="2" t="s">
        <v>754</v>
      </c>
      <c r="O80" s="2" t="s">
        <v>775</v>
      </c>
      <c r="P80" s="2" t="s">
        <v>607</v>
      </c>
      <c r="Q80" s="2">
        <f t="shared" si="4"/>
        <v>4</v>
      </c>
      <c r="T80"/>
    </row>
    <row r="81" spans="1:20">
      <c r="A81" s="2" t="s">
        <v>746</v>
      </c>
      <c r="B81" s="2" t="s">
        <v>749</v>
      </c>
      <c r="C81" s="2" t="s">
        <v>421</v>
      </c>
      <c r="D81" s="2" t="s">
        <v>421</v>
      </c>
      <c r="E81" s="2">
        <v>340318</v>
      </c>
      <c r="F81" s="2">
        <f t="shared" si="3"/>
        <v>7</v>
      </c>
      <c r="I81"/>
      <c r="J81"/>
      <c r="K81"/>
      <c r="L81"/>
      <c r="M81"/>
      <c r="N81" s="2" t="s">
        <v>754</v>
      </c>
      <c r="O81" s="2" t="s">
        <v>775</v>
      </c>
      <c r="P81" s="2" t="s">
        <v>608</v>
      </c>
      <c r="Q81" s="2">
        <f t="shared" si="4"/>
        <v>6</v>
      </c>
      <c r="T81"/>
    </row>
    <row r="82" spans="1:20">
      <c r="A82" s="2" t="s">
        <v>746</v>
      </c>
      <c r="B82" s="2" t="s">
        <v>749</v>
      </c>
      <c r="C82" s="2" t="s">
        <v>429</v>
      </c>
      <c r="D82" s="2" t="s">
        <v>657</v>
      </c>
      <c r="E82" s="2">
        <v>340320</v>
      </c>
      <c r="F82" s="2">
        <f t="shared" si="3"/>
        <v>29</v>
      </c>
      <c r="I82"/>
      <c r="J82"/>
      <c r="K82"/>
      <c r="L82"/>
      <c r="M82"/>
      <c r="N82" s="2" t="s">
        <v>754</v>
      </c>
      <c r="O82" s="2" t="s">
        <v>775</v>
      </c>
      <c r="P82" s="2" t="s">
        <v>151</v>
      </c>
      <c r="Q82" s="2">
        <f t="shared" si="4"/>
        <v>4</v>
      </c>
      <c r="T82"/>
    </row>
    <row r="83" spans="1:20">
      <c r="A83" s="2" t="s">
        <v>746</v>
      </c>
      <c r="B83" s="2" t="s">
        <v>749</v>
      </c>
      <c r="C83" s="2" t="s">
        <v>430</v>
      </c>
      <c r="D83" s="2" t="s">
        <v>430</v>
      </c>
      <c r="E83" s="2">
        <v>340321</v>
      </c>
      <c r="F83" s="2">
        <f t="shared" si="3"/>
        <v>11</v>
      </c>
      <c r="I83"/>
      <c r="J83"/>
      <c r="K83"/>
      <c r="L83"/>
      <c r="M83"/>
      <c r="N83" s="2" t="s">
        <v>754</v>
      </c>
      <c r="O83" s="2" t="s">
        <v>775</v>
      </c>
      <c r="P83" s="2" t="s">
        <v>615</v>
      </c>
      <c r="Q83" s="2">
        <f t="shared" si="4"/>
        <v>3</v>
      </c>
      <c r="T83"/>
    </row>
    <row r="84" spans="1:20">
      <c r="A84" s="2" t="s">
        <v>746</v>
      </c>
      <c r="B84" s="2" t="s">
        <v>749</v>
      </c>
      <c r="C84" s="2" t="s">
        <v>629</v>
      </c>
      <c r="D84" s="2" t="s">
        <v>728</v>
      </c>
      <c r="E84" s="2">
        <v>340662</v>
      </c>
      <c r="F84" s="2">
        <f t="shared" si="3"/>
        <v>26</v>
      </c>
      <c r="I84"/>
      <c r="J84"/>
      <c r="K84"/>
      <c r="L84"/>
      <c r="M84"/>
      <c r="N84" s="2" t="s">
        <v>754</v>
      </c>
      <c r="O84" s="2" t="s">
        <v>775</v>
      </c>
      <c r="P84" s="2" t="s">
        <v>618</v>
      </c>
      <c r="Q84" s="2">
        <f t="shared" si="4"/>
        <v>6</v>
      </c>
      <c r="T84"/>
    </row>
    <row r="85" spans="1:20">
      <c r="A85" s="2" t="s">
        <v>746</v>
      </c>
      <c r="B85" s="2" t="s">
        <v>749</v>
      </c>
      <c r="C85" s="2" t="s">
        <v>629</v>
      </c>
      <c r="D85" s="2" t="s">
        <v>449</v>
      </c>
      <c r="E85" s="2">
        <v>340325</v>
      </c>
      <c r="F85" s="2">
        <f t="shared" si="3"/>
        <v>16</v>
      </c>
      <c r="I85"/>
      <c r="J85"/>
      <c r="K85"/>
      <c r="L85"/>
      <c r="M85"/>
      <c r="N85" s="2" t="s">
        <v>754</v>
      </c>
      <c r="O85" s="2" t="s">
        <v>775</v>
      </c>
      <c r="P85" s="2" t="s">
        <v>620</v>
      </c>
      <c r="Q85" s="2">
        <f t="shared" si="4"/>
        <v>3</v>
      </c>
      <c r="T85"/>
    </row>
    <row r="86" spans="1:20">
      <c r="A86" s="2" t="s">
        <v>746</v>
      </c>
      <c r="B86" s="2" t="s">
        <v>749</v>
      </c>
      <c r="C86" s="2" t="s">
        <v>629</v>
      </c>
      <c r="D86" s="2" t="s">
        <v>594</v>
      </c>
      <c r="E86" s="2">
        <v>340624</v>
      </c>
      <c r="F86" s="2">
        <f t="shared" si="3"/>
        <v>17</v>
      </c>
      <c r="I86"/>
      <c r="J86"/>
      <c r="K86"/>
      <c r="L86"/>
      <c r="M86"/>
      <c r="N86" s="2" t="s">
        <v>754</v>
      </c>
      <c r="O86" s="2" t="s">
        <v>775</v>
      </c>
      <c r="P86" s="2" t="s">
        <v>424</v>
      </c>
      <c r="Q86" s="2">
        <f t="shared" si="4"/>
        <v>4</v>
      </c>
      <c r="T86"/>
    </row>
    <row r="87" spans="1:20">
      <c r="A87" s="2" t="s">
        <v>748</v>
      </c>
      <c r="B87" s="2" t="s">
        <v>64</v>
      </c>
      <c r="C87" s="2" t="s">
        <v>63</v>
      </c>
      <c r="D87" s="2" t="s">
        <v>65</v>
      </c>
      <c r="E87" s="2">
        <v>340335</v>
      </c>
      <c r="F87" s="2">
        <f t="shared" si="3"/>
        <v>10</v>
      </c>
      <c r="I87"/>
      <c r="J87"/>
      <c r="K87"/>
      <c r="L87"/>
      <c r="M87"/>
      <c r="N87" s="2" t="s">
        <v>757</v>
      </c>
      <c r="O87" s="2" t="s">
        <v>776</v>
      </c>
      <c r="P87" s="2" t="s">
        <v>45</v>
      </c>
      <c r="Q87" s="2">
        <f t="shared" si="4"/>
        <v>12</v>
      </c>
      <c r="T87"/>
    </row>
    <row r="88" spans="1:20">
      <c r="A88" s="2" t="s">
        <v>748</v>
      </c>
      <c r="B88" s="2" t="s">
        <v>64</v>
      </c>
      <c r="C88" s="2" t="s">
        <v>63</v>
      </c>
      <c r="D88" s="2" t="s">
        <v>66</v>
      </c>
      <c r="E88" s="2">
        <v>340341</v>
      </c>
      <c r="F88" s="2">
        <f t="shared" si="3"/>
        <v>11</v>
      </c>
      <c r="I88"/>
      <c r="J88"/>
      <c r="K88"/>
      <c r="L88"/>
      <c r="M88"/>
      <c r="N88" s="2" t="s">
        <v>757</v>
      </c>
      <c r="O88" s="2" t="s">
        <v>776</v>
      </c>
      <c r="P88" s="2" t="s">
        <v>843</v>
      </c>
      <c r="Q88" s="2">
        <f t="shared" si="4"/>
        <v>10</v>
      </c>
      <c r="T88"/>
    </row>
    <row r="89" spans="1:20">
      <c r="A89" s="2" t="s">
        <v>748</v>
      </c>
      <c r="B89" s="2" t="s">
        <v>64</v>
      </c>
      <c r="C89" s="2" t="s">
        <v>63</v>
      </c>
      <c r="D89" s="2" t="s">
        <v>609</v>
      </c>
      <c r="E89" s="2">
        <v>340621</v>
      </c>
      <c r="F89" s="2">
        <f t="shared" si="3"/>
        <v>34</v>
      </c>
      <c r="I89"/>
      <c r="J89"/>
      <c r="K89"/>
      <c r="L89"/>
      <c r="M89"/>
      <c r="N89" s="2" t="s">
        <v>757</v>
      </c>
      <c r="O89" s="2" t="s">
        <v>776</v>
      </c>
      <c r="P89" s="2" t="s">
        <v>87</v>
      </c>
      <c r="Q89" s="2">
        <f t="shared" si="4"/>
        <v>1</v>
      </c>
      <c r="T89"/>
    </row>
    <row r="90" spans="1:20">
      <c r="A90" s="2" t="s">
        <v>748</v>
      </c>
      <c r="B90" s="2" t="s">
        <v>64</v>
      </c>
      <c r="C90" s="2" t="s">
        <v>63</v>
      </c>
      <c r="D90" s="2" t="s">
        <v>67</v>
      </c>
      <c r="E90" s="2">
        <v>340351</v>
      </c>
      <c r="F90" s="2">
        <f t="shared" si="3"/>
        <v>31</v>
      </c>
      <c r="I90"/>
      <c r="J90"/>
      <c r="K90"/>
      <c r="L90"/>
      <c r="M90"/>
      <c r="N90" s="2" t="s">
        <v>757</v>
      </c>
      <c r="O90" s="2" t="s">
        <v>776</v>
      </c>
      <c r="P90" s="2" t="s">
        <v>32</v>
      </c>
      <c r="Q90" s="2">
        <f t="shared" si="4"/>
        <v>4</v>
      </c>
      <c r="T90"/>
    </row>
    <row r="91" spans="1:20">
      <c r="A91" s="2" t="s">
        <v>748</v>
      </c>
      <c r="B91" s="2" t="s">
        <v>64</v>
      </c>
      <c r="C91" s="2" t="s">
        <v>63</v>
      </c>
      <c r="D91" s="2" t="s">
        <v>68</v>
      </c>
      <c r="E91" s="2">
        <v>340352</v>
      </c>
      <c r="F91" s="2">
        <f t="shared" si="3"/>
        <v>19</v>
      </c>
      <c r="I91"/>
      <c r="J91"/>
      <c r="K91"/>
      <c r="L91"/>
      <c r="M91"/>
      <c r="N91" s="2" t="s">
        <v>757</v>
      </c>
      <c r="O91" s="2" t="s">
        <v>776</v>
      </c>
      <c r="P91" s="2" t="s">
        <v>164</v>
      </c>
      <c r="Q91" s="2">
        <f t="shared" si="4"/>
        <v>10</v>
      </c>
      <c r="T91"/>
    </row>
    <row r="92" spans="1:20">
      <c r="A92" s="2" t="s">
        <v>748</v>
      </c>
      <c r="B92" s="2" t="s">
        <v>64</v>
      </c>
      <c r="C92" s="2" t="s">
        <v>128</v>
      </c>
      <c r="D92" s="2" t="s">
        <v>64</v>
      </c>
      <c r="E92" s="2">
        <v>340328</v>
      </c>
      <c r="F92" s="2">
        <f t="shared" si="3"/>
        <v>9</v>
      </c>
      <c r="I92"/>
      <c r="J92"/>
      <c r="K92"/>
      <c r="L92"/>
      <c r="M92"/>
      <c r="N92" s="2" t="s">
        <v>744</v>
      </c>
      <c r="O92" s="2" t="s">
        <v>777</v>
      </c>
      <c r="P92" s="2" t="s">
        <v>219</v>
      </c>
      <c r="Q92" s="2">
        <f t="shared" si="4"/>
        <v>13</v>
      </c>
      <c r="T92"/>
    </row>
    <row r="93" spans="1:20">
      <c r="A93" s="2" t="s">
        <v>748</v>
      </c>
      <c r="B93" s="2" t="s">
        <v>64</v>
      </c>
      <c r="C93" s="2" t="s">
        <v>128</v>
      </c>
      <c r="D93" s="2" t="s">
        <v>129</v>
      </c>
      <c r="E93" s="2">
        <v>340337</v>
      </c>
      <c r="F93" s="2">
        <f t="shared" si="3"/>
        <v>18</v>
      </c>
      <c r="I93"/>
      <c r="J93"/>
      <c r="K93"/>
      <c r="L93"/>
      <c r="M93"/>
      <c r="N93" s="2" t="s">
        <v>744</v>
      </c>
      <c r="O93" s="2" t="s">
        <v>777</v>
      </c>
      <c r="P93" s="2" t="s">
        <v>289</v>
      </c>
      <c r="Q93" s="2">
        <f t="shared" si="4"/>
        <v>5</v>
      </c>
      <c r="T93"/>
    </row>
    <row r="94" spans="1:20">
      <c r="A94" s="2" t="s">
        <v>748</v>
      </c>
      <c r="B94" s="2" t="s">
        <v>64</v>
      </c>
      <c r="C94" s="2" t="s">
        <v>128</v>
      </c>
      <c r="D94" s="2" t="s">
        <v>130</v>
      </c>
      <c r="E94" s="2">
        <v>340347</v>
      </c>
      <c r="F94" s="2">
        <f t="shared" si="3"/>
        <v>29</v>
      </c>
      <c r="I94"/>
      <c r="J94"/>
      <c r="K94"/>
      <c r="L94"/>
      <c r="M94"/>
      <c r="N94" s="2" t="s">
        <v>744</v>
      </c>
      <c r="O94" s="2" t="s">
        <v>777</v>
      </c>
      <c r="P94" s="2" t="s">
        <v>623</v>
      </c>
      <c r="Q94" s="2">
        <f t="shared" si="4"/>
        <v>3</v>
      </c>
      <c r="T94"/>
    </row>
    <row r="95" spans="1:20">
      <c r="A95" s="2" t="s">
        <v>748</v>
      </c>
      <c r="B95" s="2" t="s">
        <v>64</v>
      </c>
      <c r="C95" s="2" t="s">
        <v>128</v>
      </c>
      <c r="D95" s="2" t="s">
        <v>131</v>
      </c>
      <c r="E95" s="2">
        <v>340349</v>
      </c>
      <c r="F95" s="2">
        <f t="shared" si="3"/>
        <v>14</v>
      </c>
      <c r="I95"/>
      <c r="J95"/>
      <c r="K95"/>
      <c r="L95"/>
      <c r="M95"/>
      <c r="N95" s="2" t="s">
        <v>744</v>
      </c>
      <c r="O95" s="2" t="s">
        <v>777</v>
      </c>
      <c r="P95" s="2" t="s">
        <v>372</v>
      </c>
      <c r="Q95" s="2">
        <f t="shared" si="4"/>
        <v>16</v>
      </c>
      <c r="T95"/>
    </row>
    <row r="96" spans="1:20">
      <c r="A96" s="2" t="s">
        <v>748</v>
      </c>
      <c r="B96" s="2" t="s">
        <v>64</v>
      </c>
      <c r="C96" s="2" t="s">
        <v>128</v>
      </c>
      <c r="D96" s="2" t="s">
        <v>132</v>
      </c>
      <c r="E96" s="2">
        <v>340350</v>
      </c>
      <c r="F96" s="2">
        <f t="shared" si="3"/>
        <v>11</v>
      </c>
      <c r="I96"/>
      <c r="J96"/>
      <c r="K96"/>
      <c r="L96"/>
      <c r="M96"/>
      <c r="N96" s="2" t="s">
        <v>745</v>
      </c>
      <c r="O96" s="2" t="s">
        <v>778</v>
      </c>
      <c r="P96" s="2" t="s">
        <v>282</v>
      </c>
      <c r="Q96" s="2">
        <f t="shared" si="4"/>
        <v>1</v>
      </c>
      <c r="T96"/>
    </row>
    <row r="97" spans="1:20">
      <c r="A97" s="2" t="s">
        <v>748</v>
      </c>
      <c r="B97" s="2" t="s">
        <v>64</v>
      </c>
      <c r="C97" s="2" t="s">
        <v>128</v>
      </c>
      <c r="D97" s="2" t="s">
        <v>133</v>
      </c>
      <c r="E97" s="2">
        <v>340354</v>
      </c>
      <c r="F97" s="2">
        <f t="shared" si="3"/>
        <v>10</v>
      </c>
      <c r="I97"/>
      <c r="J97"/>
      <c r="K97"/>
      <c r="L97"/>
      <c r="M97"/>
      <c r="N97" s="2" t="s">
        <v>745</v>
      </c>
      <c r="O97" s="2" t="s">
        <v>778</v>
      </c>
      <c r="P97" s="2" t="s">
        <v>835</v>
      </c>
      <c r="Q97" s="2">
        <f t="shared" si="4"/>
        <v>1</v>
      </c>
      <c r="T97"/>
    </row>
    <row r="98" spans="1:20">
      <c r="A98" s="2" t="s">
        <v>748</v>
      </c>
      <c r="B98" s="2" t="s">
        <v>64</v>
      </c>
      <c r="C98" s="2" t="s">
        <v>157</v>
      </c>
      <c r="D98" s="2" t="s">
        <v>158</v>
      </c>
      <c r="E98" s="2">
        <v>340332</v>
      </c>
      <c r="F98" s="2">
        <f t="shared" si="3"/>
        <v>8</v>
      </c>
      <c r="I98"/>
      <c r="J98"/>
      <c r="K98"/>
      <c r="L98"/>
      <c r="M98"/>
      <c r="N98" s="2" t="s">
        <v>745</v>
      </c>
      <c r="O98" s="2" t="s">
        <v>778</v>
      </c>
      <c r="P98" s="2" t="s">
        <v>436</v>
      </c>
      <c r="Q98" s="2">
        <f t="shared" ref="Q98:Q129" si="5">COUNTIF(C:C,P98)</f>
        <v>1</v>
      </c>
      <c r="T98"/>
    </row>
    <row r="99" spans="1:20">
      <c r="A99" s="2" t="s">
        <v>748</v>
      </c>
      <c r="B99" s="2" t="s">
        <v>64</v>
      </c>
      <c r="C99" s="2" t="s">
        <v>157</v>
      </c>
      <c r="D99" s="2" t="s">
        <v>159</v>
      </c>
      <c r="E99" s="2">
        <v>340336</v>
      </c>
      <c r="F99" s="2">
        <f t="shared" si="3"/>
        <v>7</v>
      </c>
      <c r="I99"/>
      <c r="J99"/>
      <c r="K99"/>
      <c r="L99"/>
      <c r="M99"/>
      <c r="N99" s="2" t="s">
        <v>745</v>
      </c>
      <c r="O99" s="2" t="s">
        <v>778</v>
      </c>
      <c r="P99" s="2" t="s">
        <v>438</v>
      </c>
      <c r="Q99" s="2">
        <f t="shared" si="5"/>
        <v>6</v>
      </c>
      <c r="T99"/>
    </row>
    <row r="100" spans="1:20">
      <c r="A100" s="2" t="s">
        <v>748</v>
      </c>
      <c r="B100" s="2" t="s">
        <v>64</v>
      </c>
      <c r="C100" s="2" t="s">
        <v>157</v>
      </c>
      <c r="D100" s="2" t="s">
        <v>160</v>
      </c>
      <c r="E100" s="2">
        <v>340339</v>
      </c>
      <c r="F100" s="2">
        <f t="shared" si="3"/>
        <v>8</v>
      </c>
      <c r="I100"/>
      <c r="J100"/>
      <c r="K100"/>
      <c r="L100"/>
      <c r="M100"/>
      <c r="N100" s="2" t="s">
        <v>745</v>
      </c>
      <c r="O100" s="2" t="s">
        <v>778</v>
      </c>
      <c r="P100" s="2" t="s">
        <v>836</v>
      </c>
      <c r="Q100" s="2">
        <f t="shared" si="5"/>
        <v>2</v>
      </c>
      <c r="T100"/>
    </row>
    <row r="101" spans="1:20">
      <c r="A101" s="2" t="s">
        <v>748</v>
      </c>
      <c r="B101" s="2" t="s">
        <v>64</v>
      </c>
      <c r="C101" s="2" t="s">
        <v>157</v>
      </c>
      <c r="D101" s="2" t="s">
        <v>161</v>
      </c>
      <c r="E101" s="2">
        <v>340345</v>
      </c>
      <c r="F101" s="2">
        <f t="shared" si="3"/>
        <v>9</v>
      </c>
      <c r="I101"/>
      <c r="J101"/>
      <c r="K101"/>
      <c r="L101"/>
      <c r="M101"/>
      <c r="N101" s="2" t="s">
        <v>745</v>
      </c>
      <c r="O101" s="2" t="s">
        <v>778</v>
      </c>
      <c r="P101" s="2" t="s">
        <v>463</v>
      </c>
      <c r="Q101" s="2">
        <f t="shared" si="5"/>
        <v>1</v>
      </c>
      <c r="T101"/>
    </row>
    <row r="102" spans="1:20">
      <c r="A102" s="2" t="s">
        <v>748</v>
      </c>
      <c r="B102" s="2" t="s">
        <v>64</v>
      </c>
      <c r="C102" s="2" t="s">
        <v>157</v>
      </c>
      <c r="D102" s="2" t="s">
        <v>631</v>
      </c>
      <c r="E102" s="2">
        <v>340340</v>
      </c>
      <c r="F102" s="2">
        <f t="shared" si="3"/>
        <v>23</v>
      </c>
      <c r="I102"/>
      <c r="J102"/>
      <c r="K102"/>
      <c r="L102"/>
      <c r="M102"/>
      <c r="N102" s="2" t="s">
        <v>758</v>
      </c>
      <c r="O102" s="2" t="s">
        <v>779</v>
      </c>
      <c r="P102" s="2" t="s">
        <v>36</v>
      </c>
      <c r="Q102" s="2">
        <f t="shared" si="5"/>
        <v>1</v>
      </c>
      <c r="T102"/>
    </row>
    <row r="103" spans="1:20">
      <c r="A103" s="2" t="s">
        <v>748</v>
      </c>
      <c r="B103" s="2" t="s">
        <v>64</v>
      </c>
      <c r="C103" s="2" t="s">
        <v>157</v>
      </c>
      <c r="D103" s="2" t="s">
        <v>630</v>
      </c>
      <c r="E103" s="2">
        <v>340346</v>
      </c>
      <c r="F103" s="2">
        <f t="shared" si="3"/>
        <v>16</v>
      </c>
      <c r="I103"/>
      <c r="J103"/>
      <c r="K103"/>
      <c r="L103"/>
      <c r="M103"/>
      <c r="N103" s="2" t="s">
        <v>758</v>
      </c>
      <c r="O103" s="2" t="s">
        <v>779</v>
      </c>
      <c r="P103" s="2" t="s">
        <v>604</v>
      </c>
      <c r="Q103" s="2">
        <f t="shared" si="5"/>
        <v>3</v>
      </c>
      <c r="T103"/>
    </row>
    <row r="104" spans="1:20">
      <c r="A104" s="2" t="s">
        <v>748</v>
      </c>
      <c r="B104" s="2" t="s">
        <v>756</v>
      </c>
      <c r="C104" s="2" t="s">
        <v>108</v>
      </c>
      <c r="D104" s="2" t="s">
        <v>107</v>
      </c>
      <c r="E104" s="2">
        <v>340375</v>
      </c>
      <c r="F104" s="2">
        <f t="shared" si="3"/>
        <v>15</v>
      </c>
      <c r="I104"/>
      <c r="J104"/>
      <c r="K104"/>
      <c r="L104"/>
      <c r="M104"/>
      <c r="N104" s="2" t="s">
        <v>758</v>
      </c>
      <c r="O104" s="2" t="s">
        <v>779</v>
      </c>
      <c r="P104" s="2" t="s">
        <v>606</v>
      </c>
      <c r="Q104" s="2">
        <f t="shared" si="5"/>
        <v>3</v>
      </c>
      <c r="T104"/>
    </row>
    <row r="105" spans="1:20">
      <c r="A105" s="2" t="s">
        <v>748</v>
      </c>
      <c r="B105" s="2" t="s">
        <v>756</v>
      </c>
      <c r="C105" s="2" t="s">
        <v>108</v>
      </c>
      <c r="D105" s="2" t="s">
        <v>109</v>
      </c>
      <c r="E105" s="2">
        <v>340376</v>
      </c>
      <c r="F105" s="2">
        <f t="shared" si="3"/>
        <v>30</v>
      </c>
      <c r="I105"/>
      <c r="J105"/>
      <c r="K105"/>
      <c r="L105"/>
      <c r="M105"/>
      <c r="N105" s="2" t="s">
        <v>758</v>
      </c>
      <c r="O105" s="2" t="s">
        <v>779</v>
      </c>
      <c r="P105" s="2" t="s">
        <v>96</v>
      </c>
      <c r="Q105" s="2">
        <f t="shared" si="5"/>
        <v>2</v>
      </c>
      <c r="T105"/>
    </row>
    <row r="106" spans="1:20">
      <c r="A106" s="2" t="s">
        <v>748</v>
      </c>
      <c r="B106" s="2" t="s">
        <v>756</v>
      </c>
      <c r="C106" s="2" t="s">
        <v>108</v>
      </c>
      <c r="D106" s="2" t="s">
        <v>110</v>
      </c>
      <c r="E106" s="2">
        <v>340377</v>
      </c>
      <c r="F106" s="2">
        <f t="shared" si="3"/>
        <v>11</v>
      </c>
      <c r="I106"/>
      <c r="J106"/>
      <c r="K106"/>
      <c r="L106"/>
      <c r="M106"/>
      <c r="N106" s="2" t="s">
        <v>758</v>
      </c>
      <c r="O106" s="2" t="s">
        <v>779</v>
      </c>
      <c r="P106" s="2" t="s">
        <v>232</v>
      </c>
      <c r="Q106" s="2">
        <f t="shared" si="5"/>
        <v>1</v>
      </c>
      <c r="T106"/>
    </row>
    <row r="107" spans="1:20">
      <c r="A107" s="2" t="s">
        <v>748</v>
      </c>
      <c r="B107" s="2" t="s">
        <v>756</v>
      </c>
      <c r="C107" s="2" t="s">
        <v>108</v>
      </c>
      <c r="D107" s="2" t="s">
        <v>111</v>
      </c>
      <c r="E107" s="2">
        <v>340333</v>
      </c>
      <c r="F107" s="2">
        <f t="shared" si="3"/>
        <v>8</v>
      </c>
      <c r="I107"/>
      <c r="J107"/>
      <c r="K107"/>
      <c r="L107"/>
      <c r="M107"/>
      <c r="N107" s="2" t="s">
        <v>758</v>
      </c>
      <c r="O107" s="2" t="s">
        <v>779</v>
      </c>
      <c r="P107" s="2" t="s">
        <v>255</v>
      </c>
      <c r="Q107" s="2">
        <f t="shared" si="5"/>
        <v>4</v>
      </c>
      <c r="T107"/>
    </row>
    <row r="108" spans="1:20">
      <c r="A108" s="2" t="s">
        <v>748</v>
      </c>
      <c r="B108" s="2" t="s">
        <v>756</v>
      </c>
      <c r="C108" s="2" t="s">
        <v>108</v>
      </c>
      <c r="D108" s="2" t="s">
        <v>621</v>
      </c>
      <c r="E108" s="2">
        <v>340378</v>
      </c>
      <c r="F108" s="2">
        <f t="shared" si="3"/>
        <v>12</v>
      </c>
      <c r="I108"/>
      <c r="J108"/>
      <c r="K108"/>
      <c r="L108"/>
      <c r="M108"/>
      <c r="N108" s="2" t="s">
        <v>758</v>
      </c>
      <c r="O108" s="2" t="s">
        <v>779</v>
      </c>
      <c r="P108" s="2" t="s">
        <v>616</v>
      </c>
      <c r="Q108" s="2">
        <f t="shared" si="5"/>
        <v>2</v>
      </c>
      <c r="T108"/>
    </row>
    <row r="109" spans="1:20">
      <c r="A109" s="2" t="s">
        <v>748</v>
      </c>
      <c r="B109" s="2" t="s">
        <v>756</v>
      </c>
      <c r="C109" s="2" t="s">
        <v>108</v>
      </c>
      <c r="D109" s="2" t="s">
        <v>112</v>
      </c>
      <c r="E109" s="2">
        <v>340334</v>
      </c>
      <c r="F109" s="2">
        <f t="shared" si="3"/>
        <v>19</v>
      </c>
      <c r="I109"/>
      <c r="J109"/>
      <c r="K109"/>
      <c r="L109"/>
      <c r="M109"/>
      <c r="N109" s="2" t="s">
        <v>758</v>
      </c>
      <c r="O109" s="2" t="s">
        <v>779</v>
      </c>
      <c r="P109" s="2" t="s">
        <v>362</v>
      </c>
      <c r="Q109" s="2">
        <f t="shared" si="5"/>
        <v>1</v>
      </c>
      <c r="T109"/>
    </row>
    <row r="110" spans="1:20">
      <c r="A110" s="2" t="s">
        <v>748</v>
      </c>
      <c r="B110" s="2" t="s">
        <v>756</v>
      </c>
      <c r="C110" s="2" t="s">
        <v>108</v>
      </c>
      <c r="D110" s="2" t="s">
        <v>113</v>
      </c>
      <c r="E110" s="2">
        <v>340382</v>
      </c>
      <c r="F110" s="2">
        <f t="shared" si="3"/>
        <v>29</v>
      </c>
      <c r="I110"/>
      <c r="J110"/>
      <c r="K110"/>
      <c r="L110"/>
      <c r="M110"/>
      <c r="N110" s="2" t="s">
        <v>758</v>
      </c>
      <c r="O110" s="2" t="s">
        <v>779</v>
      </c>
      <c r="P110" s="2" t="s">
        <v>391</v>
      </c>
      <c r="Q110" s="2">
        <f t="shared" si="5"/>
        <v>2</v>
      </c>
      <c r="T110"/>
    </row>
    <row r="111" spans="1:20">
      <c r="A111" s="2" t="s">
        <v>748</v>
      </c>
      <c r="B111" s="2" t="s">
        <v>756</v>
      </c>
      <c r="C111" s="2" t="s">
        <v>108</v>
      </c>
      <c r="D111" s="2" t="s">
        <v>114</v>
      </c>
      <c r="E111" s="2">
        <v>340390</v>
      </c>
      <c r="F111" s="2">
        <f t="shared" si="3"/>
        <v>51</v>
      </c>
      <c r="I111"/>
      <c r="J111"/>
      <c r="K111"/>
      <c r="L111"/>
      <c r="M111"/>
      <c r="N111" s="2" t="s">
        <v>758</v>
      </c>
      <c r="O111" s="2" t="s">
        <v>779</v>
      </c>
      <c r="P111" s="2" t="s">
        <v>393</v>
      </c>
      <c r="Q111" s="2">
        <f t="shared" si="5"/>
        <v>2</v>
      </c>
      <c r="T111"/>
    </row>
    <row r="112" spans="1:20">
      <c r="A112" s="2" t="s">
        <v>748</v>
      </c>
      <c r="B112" s="2" t="s">
        <v>756</v>
      </c>
      <c r="C112" s="2" t="s">
        <v>108</v>
      </c>
      <c r="D112" s="2" t="s">
        <v>115</v>
      </c>
      <c r="E112" s="2">
        <v>340342</v>
      </c>
      <c r="F112" s="2">
        <f t="shared" si="3"/>
        <v>32</v>
      </c>
      <c r="I112"/>
      <c r="J112"/>
      <c r="K112"/>
      <c r="L112"/>
      <c r="M112"/>
      <c r="N112" s="2" t="s">
        <v>762</v>
      </c>
      <c r="O112" s="2" t="s">
        <v>780</v>
      </c>
      <c r="P112" s="2" t="s">
        <v>726</v>
      </c>
      <c r="Q112" s="2">
        <f t="shared" si="5"/>
        <v>5</v>
      </c>
      <c r="T112"/>
    </row>
    <row r="113" spans="1:20">
      <c r="A113" s="2" t="s">
        <v>748</v>
      </c>
      <c r="B113" s="2" t="s">
        <v>756</v>
      </c>
      <c r="C113" s="2" t="s">
        <v>240</v>
      </c>
      <c r="D113" s="2" t="s">
        <v>239</v>
      </c>
      <c r="E113" s="2">
        <v>340372</v>
      </c>
      <c r="F113" s="2">
        <f t="shared" si="3"/>
        <v>5</v>
      </c>
      <c r="I113"/>
      <c r="J113"/>
      <c r="K113"/>
      <c r="L113"/>
      <c r="M113"/>
      <c r="N113" s="2" t="s">
        <v>762</v>
      </c>
      <c r="O113" s="2" t="s">
        <v>780</v>
      </c>
      <c r="P113" s="2" t="s">
        <v>212</v>
      </c>
      <c r="Q113" s="2">
        <f t="shared" si="5"/>
        <v>4</v>
      </c>
      <c r="T113"/>
    </row>
    <row r="114" spans="1:20">
      <c r="A114" s="2" t="s">
        <v>748</v>
      </c>
      <c r="B114" s="2" t="s">
        <v>756</v>
      </c>
      <c r="C114" s="2" t="s">
        <v>240</v>
      </c>
      <c r="D114" s="2" t="s">
        <v>241</v>
      </c>
      <c r="E114" s="2">
        <v>340373</v>
      </c>
      <c r="F114" s="2">
        <f t="shared" si="3"/>
        <v>30</v>
      </c>
      <c r="I114"/>
      <c r="J114"/>
      <c r="K114"/>
      <c r="L114"/>
      <c r="M114"/>
      <c r="N114" s="2" t="s">
        <v>762</v>
      </c>
      <c r="O114" s="2" t="s">
        <v>780</v>
      </c>
      <c r="P114" s="2" t="s">
        <v>265</v>
      </c>
      <c r="Q114" s="2">
        <f t="shared" si="5"/>
        <v>5</v>
      </c>
      <c r="T114"/>
    </row>
    <row r="115" spans="1:20">
      <c r="A115" s="2" t="s">
        <v>748</v>
      </c>
      <c r="B115" s="2" t="s">
        <v>756</v>
      </c>
      <c r="C115" s="2" t="s">
        <v>240</v>
      </c>
      <c r="D115" s="2" t="s">
        <v>242</v>
      </c>
      <c r="E115" s="2">
        <v>340374</v>
      </c>
      <c r="F115" s="2">
        <f t="shared" si="3"/>
        <v>10</v>
      </c>
      <c r="I115"/>
      <c r="J115"/>
      <c r="K115"/>
      <c r="L115"/>
      <c r="M115"/>
      <c r="N115" s="2" t="s">
        <v>762</v>
      </c>
      <c r="O115" s="2" t="s">
        <v>780</v>
      </c>
      <c r="P115" s="2" t="s">
        <v>306</v>
      </c>
      <c r="Q115" s="2">
        <f t="shared" si="5"/>
        <v>1</v>
      </c>
      <c r="T115"/>
    </row>
    <row r="116" spans="1:20">
      <c r="A116" s="2" t="s">
        <v>748</v>
      </c>
      <c r="B116" s="2" t="s">
        <v>756</v>
      </c>
      <c r="C116" s="2" t="s">
        <v>240</v>
      </c>
      <c r="D116" s="2" t="s">
        <v>243</v>
      </c>
      <c r="E116" s="2">
        <v>340380</v>
      </c>
      <c r="F116" s="2">
        <f t="shared" si="3"/>
        <v>8</v>
      </c>
      <c r="I116"/>
      <c r="J116"/>
      <c r="K116"/>
      <c r="L116"/>
      <c r="M116"/>
      <c r="N116" s="2" t="s">
        <v>751</v>
      </c>
      <c r="O116" s="2" t="s">
        <v>781</v>
      </c>
      <c r="P116" s="2" t="s">
        <v>605</v>
      </c>
      <c r="Q116" s="2">
        <f t="shared" si="5"/>
        <v>4</v>
      </c>
      <c r="T116"/>
    </row>
    <row r="117" spans="1:20">
      <c r="A117" s="2" t="s">
        <v>748</v>
      </c>
      <c r="B117" s="2" t="s">
        <v>756</v>
      </c>
      <c r="C117" s="2" t="s">
        <v>240</v>
      </c>
      <c r="D117" s="2" t="s">
        <v>244</v>
      </c>
      <c r="E117" s="2">
        <v>340381</v>
      </c>
      <c r="F117" s="2">
        <f t="shared" si="3"/>
        <v>20</v>
      </c>
      <c r="I117"/>
      <c r="J117"/>
      <c r="K117"/>
      <c r="L117"/>
      <c r="M117"/>
      <c r="N117" s="2" t="s">
        <v>751</v>
      </c>
      <c r="O117" s="2" t="s">
        <v>781</v>
      </c>
      <c r="P117" s="2" t="s">
        <v>102</v>
      </c>
      <c r="Q117" s="2">
        <f t="shared" si="5"/>
        <v>6</v>
      </c>
      <c r="T117"/>
    </row>
    <row r="118" spans="1:20">
      <c r="A118" s="2" t="s">
        <v>748</v>
      </c>
      <c r="B118" s="2" t="s">
        <v>756</v>
      </c>
      <c r="C118" s="2" t="s">
        <v>240</v>
      </c>
      <c r="D118" s="2" t="s">
        <v>245</v>
      </c>
      <c r="E118" s="2">
        <v>340385</v>
      </c>
      <c r="F118" s="2">
        <f t="shared" si="3"/>
        <v>6</v>
      </c>
      <c r="I118"/>
      <c r="J118"/>
      <c r="K118"/>
      <c r="L118"/>
      <c r="M118"/>
      <c r="N118" s="2" t="s">
        <v>751</v>
      </c>
      <c r="O118" s="2" t="s">
        <v>781</v>
      </c>
      <c r="P118" s="2" t="s">
        <v>148</v>
      </c>
      <c r="Q118" s="2">
        <f t="shared" si="5"/>
        <v>1</v>
      </c>
      <c r="T118"/>
    </row>
    <row r="119" spans="1:20">
      <c r="A119" s="2" t="s">
        <v>748</v>
      </c>
      <c r="B119" s="2" t="s">
        <v>756</v>
      </c>
      <c r="C119" s="2" t="s">
        <v>240</v>
      </c>
      <c r="D119" s="2" t="s">
        <v>246</v>
      </c>
      <c r="E119" s="2">
        <v>340392</v>
      </c>
      <c r="F119" s="2">
        <f t="shared" si="3"/>
        <v>39</v>
      </c>
      <c r="I119"/>
      <c r="J119"/>
      <c r="K119"/>
      <c r="L119"/>
      <c r="M119"/>
      <c r="N119" s="2" t="s">
        <v>751</v>
      </c>
      <c r="O119" s="2" t="s">
        <v>781</v>
      </c>
      <c r="P119" s="2" t="s">
        <v>149</v>
      </c>
      <c r="Q119" s="2">
        <f t="shared" si="5"/>
        <v>1</v>
      </c>
      <c r="T119"/>
    </row>
    <row r="120" spans="1:20">
      <c r="A120" s="2" t="s">
        <v>748</v>
      </c>
      <c r="B120" s="2" t="s">
        <v>756</v>
      </c>
      <c r="C120" s="2" t="s">
        <v>240</v>
      </c>
      <c r="D120" s="2" t="s">
        <v>247</v>
      </c>
      <c r="E120" s="2">
        <v>340393</v>
      </c>
      <c r="F120" s="2">
        <f t="shared" si="3"/>
        <v>16</v>
      </c>
      <c r="I120"/>
      <c r="J120"/>
      <c r="K120"/>
      <c r="L120"/>
      <c r="M120"/>
      <c r="N120" s="2" t="s">
        <v>751</v>
      </c>
      <c r="O120" s="2" t="s">
        <v>781</v>
      </c>
      <c r="P120" s="2" t="s">
        <v>613</v>
      </c>
      <c r="Q120" s="2">
        <f t="shared" si="5"/>
        <v>5</v>
      </c>
      <c r="T120"/>
    </row>
    <row r="121" spans="1:20">
      <c r="A121" s="2" t="s">
        <v>748</v>
      </c>
      <c r="B121" s="2" t="s">
        <v>756</v>
      </c>
      <c r="C121" s="2" t="s">
        <v>240</v>
      </c>
      <c r="D121" s="2" t="s">
        <v>248</v>
      </c>
      <c r="E121" s="2">
        <v>340394</v>
      </c>
      <c r="F121" s="2">
        <f t="shared" si="3"/>
        <v>6</v>
      </c>
      <c r="I121"/>
      <c r="J121"/>
      <c r="K121"/>
      <c r="L121"/>
      <c r="M121"/>
      <c r="N121" s="2" t="s">
        <v>751</v>
      </c>
      <c r="O121" s="2" t="s">
        <v>781</v>
      </c>
      <c r="P121" s="2" t="s">
        <v>304</v>
      </c>
      <c r="Q121" s="2">
        <f t="shared" si="5"/>
        <v>2</v>
      </c>
      <c r="T121"/>
    </row>
    <row r="122" spans="1:20">
      <c r="A122" s="2" t="s">
        <v>748</v>
      </c>
      <c r="B122" s="2" t="s">
        <v>756</v>
      </c>
      <c r="C122" s="2" t="s">
        <v>240</v>
      </c>
      <c r="D122" s="2" t="s">
        <v>249</v>
      </c>
      <c r="E122" s="2">
        <v>340395</v>
      </c>
      <c r="F122" s="2">
        <f t="shared" si="3"/>
        <v>34</v>
      </c>
      <c r="I122"/>
      <c r="J122"/>
      <c r="K122"/>
      <c r="L122"/>
      <c r="M122"/>
      <c r="N122" s="2" t="s">
        <v>751</v>
      </c>
      <c r="O122" s="2" t="s">
        <v>781</v>
      </c>
      <c r="P122" s="2" t="s">
        <v>339</v>
      </c>
      <c r="Q122" s="2">
        <f t="shared" si="5"/>
        <v>1</v>
      </c>
      <c r="T122"/>
    </row>
    <row r="123" spans="1:20">
      <c r="A123" s="2" t="s">
        <v>748</v>
      </c>
      <c r="B123" s="2" t="s">
        <v>756</v>
      </c>
      <c r="C123" s="2" t="s">
        <v>240</v>
      </c>
      <c r="D123" s="2" t="s">
        <v>250</v>
      </c>
      <c r="E123" s="2">
        <v>340401</v>
      </c>
      <c r="F123" s="2">
        <f t="shared" si="3"/>
        <v>17</v>
      </c>
      <c r="I123"/>
      <c r="J123"/>
      <c r="K123"/>
      <c r="L123"/>
      <c r="M123"/>
      <c r="N123" s="2" t="s">
        <v>751</v>
      </c>
      <c r="O123" s="2" t="s">
        <v>781</v>
      </c>
      <c r="P123" s="2" t="s">
        <v>727</v>
      </c>
      <c r="Q123" s="2">
        <f t="shared" si="5"/>
        <v>5</v>
      </c>
      <c r="T123"/>
    </row>
    <row r="124" spans="1:20">
      <c r="A124" s="2" t="s">
        <v>748</v>
      </c>
      <c r="B124" s="2" t="s">
        <v>756</v>
      </c>
      <c r="C124" s="2" t="s">
        <v>240</v>
      </c>
      <c r="D124" s="2" t="s">
        <v>251</v>
      </c>
      <c r="E124" s="2">
        <v>340402</v>
      </c>
      <c r="F124" s="2">
        <f t="shared" si="3"/>
        <v>13</v>
      </c>
      <c r="I124"/>
      <c r="J124"/>
      <c r="K124"/>
      <c r="L124"/>
      <c r="M124"/>
      <c r="N124" s="2" t="s">
        <v>215</v>
      </c>
      <c r="O124" s="2" t="s">
        <v>782</v>
      </c>
      <c r="P124" s="2" t="s">
        <v>215</v>
      </c>
      <c r="Q124" s="2">
        <f t="shared" si="5"/>
        <v>3</v>
      </c>
      <c r="T124"/>
    </row>
    <row r="125" spans="1:20">
      <c r="A125" s="2" t="s">
        <v>748</v>
      </c>
      <c r="B125" s="2" t="s">
        <v>756</v>
      </c>
      <c r="C125" s="2" t="s">
        <v>240</v>
      </c>
      <c r="D125" s="2" t="s">
        <v>252</v>
      </c>
      <c r="E125" s="2">
        <v>340403</v>
      </c>
      <c r="F125" s="2">
        <f t="shared" si="3"/>
        <v>32</v>
      </c>
      <c r="I125"/>
      <c r="J125"/>
      <c r="K125"/>
      <c r="L125"/>
      <c r="M125"/>
      <c r="N125" s="2" t="s">
        <v>215</v>
      </c>
      <c r="O125" s="2" t="s">
        <v>782</v>
      </c>
      <c r="P125" s="2" t="s">
        <v>300</v>
      </c>
      <c r="Q125" s="2">
        <f t="shared" si="5"/>
        <v>3</v>
      </c>
      <c r="T125"/>
    </row>
    <row r="126" spans="1:20">
      <c r="A126" s="2" t="s">
        <v>748</v>
      </c>
      <c r="B126" s="2" t="s">
        <v>756</v>
      </c>
      <c r="C126" s="2" t="s">
        <v>240</v>
      </c>
      <c r="D126" s="2" t="s">
        <v>253</v>
      </c>
      <c r="E126" s="2">
        <v>340405</v>
      </c>
      <c r="F126" s="2">
        <f t="shared" si="3"/>
        <v>7</v>
      </c>
      <c r="I126"/>
      <c r="J126"/>
      <c r="K126"/>
      <c r="L126"/>
      <c r="M126"/>
      <c r="N126" s="2" t="s">
        <v>215</v>
      </c>
      <c r="O126" s="2" t="s">
        <v>782</v>
      </c>
      <c r="P126" s="2" t="s">
        <v>395</v>
      </c>
      <c r="Q126" s="2">
        <f t="shared" si="5"/>
        <v>1</v>
      </c>
      <c r="T126"/>
    </row>
    <row r="127" spans="1:20">
      <c r="A127" s="2" t="s">
        <v>748</v>
      </c>
      <c r="B127" s="2" t="s">
        <v>756</v>
      </c>
      <c r="C127" s="2" t="s">
        <v>348</v>
      </c>
      <c r="D127" s="2" t="s">
        <v>349</v>
      </c>
      <c r="E127" s="2">
        <v>340386</v>
      </c>
      <c r="F127" s="2">
        <f t="shared" si="3"/>
        <v>17</v>
      </c>
      <c r="I127"/>
      <c r="J127"/>
      <c r="K127"/>
      <c r="L127"/>
      <c r="M127"/>
      <c r="N127" s="2" t="s">
        <v>215</v>
      </c>
      <c r="O127" s="2" t="s">
        <v>782</v>
      </c>
      <c r="P127" s="2" t="s">
        <v>447</v>
      </c>
      <c r="Q127" s="2">
        <f t="shared" si="5"/>
        <v>1</v>
      </c>
      <c r="T127"/>
    </row>
    <row r="128" spans="1:20">
      <c r="A128" s="2" t="s">
        <v>748</v>
      </c>
      <c r="B128" s="2" t="s">
        <v>756</v>
      </c>
      <c r="C128" s="2" t="s">
        <v>348</v>
      </c>
      <c r="D128" s="2" t="s">
        <v>350</v>
      </c>
      <c r="E128" s="2">
        <v>340387</v>
      </c>
      <c r="F128" s="2">
        <f t="shared" si="3"/>
        <v>29</v>
      </c>
      <c r="I128"/>
      <c r="J128"/>
      <c r="K128"/>
      <c r="L128"/>
      <c r="M128"/>
      <c r="N128" s="2" t="s">
        <v>314</v>
      </c>
      <c r="O128" s="2" t="s">
        <v>783</v>
      </c>
      <c r="P128" s="2" t="s">
        <v>313</v>
      </c>
      <c r="Q128" s="2">
        <f t="shared" si="5"/>
        <v>11</v>
      </c>
      <c r="T128"/>
    </row>
    <row r="129" spans="1:20">
      <c r="A129" s="2" t="s">
        <v>748</v>
      </c>
      <c r="B129" s="2" t="s">
        <v>756</v>
      </c>
      <c r="C129" s="2" t="s">
        <v>348</v>
      </c>
      <c r="D129" s="2" t="s">
        <v>351</v>
      </c>
      <c r="E129" s="2">
        <v>340389</v>
      </c>
      <c r="F129" s="2">
        <f t="shared" si="3"/>
        <v>11</v>
      </c>
      <c r="I129"/>
      <c r="J129"/>
      <c r="K129"/>
      <c r="L129"/>
      <c r="M129"/>
      <c r="N129" s="2" t="s">
        <v>314</v>
      </c>
      <c r="O129" s="2" t="s">
        <v>783</v>
      </c>
      <c r="P129" s="2" t="s">
        <v>407</v>
      </c>
      <c r="Q129" s="2">
        <f t="shared" si="5"/>
        <v>15</v>
      </c>
      <c r="T129"/>
    </row>
    <row r="130" spans="1:20">
      <c r="A130" s="2" t="s">
        <v>748</v>
      </c>
      <c r="B130" s="2" t="s">
        <v>756</v>
      </c>
      <c r="C130" s="2" t="s">
        <v>348</v>
      </c>
      <c r="D130" s="2" t="s">
        <v>352</v>
      </c>
      <c r="E130" s="2">
        <v>340398</v>
      </c>
      <c r="F130" s="2">
        <f t="shared" ref="F130:F193" si="6">LEN(D130)</f>
        <v>9</v>
      </c>
      <c r="I130"/>
      <c r="J130"/>
      <c r="K130"/>
      <c r="L130"/>
      <c r="M130"/>
      <c r="N130"/>
      <c r="O130"/>
      <c r="P130"/>
      <c r="T130"/>
    </row>
    <row r="131" spans="1:20">
      <c r="A131" s="2" t="s">
        <v>748</v>
      </c>
      <c r="B131" s="2" t="s">
        <v>756</v>
      </c>
      <c r="C131" s="2" t="s">
        <v>348</v>
      </c>
      <c r="D131" s="2" t="s">
        <v>353</v>
      </c>
      <c r="E131" s="2">
        <v>340399</v>
      </c>
      <c r="F131" s="2">
        <f t="shared" si="6"/>
        <v>6</v>
      </c>
      <c r="I131"/>
      <c r="J131"/>
      <c r="K131"/>
      <c r="L131"/>
      <c r="M131"/>
      <c r="N131"/>
      <c r="O131"/>
      <c r="P131"/>
      <c r="T131"/>
    </row>
    <row r="132" spans="1:20">
      <c r="A132" s="2" t="s">
        <v>748</v>
      </c>
      <c r="B132" s="2" t="s">
        <v>756</v>
      </c>
      <c r="C132" s="2" t="s">
        <v>431</v>
      </c>
      <c r="D132" s="2" t="s">
        <v>432</v>
      </c>
      <c r="E132" s="2">
        <v>340384</v>
      </c>
      <c r="F132" s="2">
        <f t="shared" si="6"/>
        <v>8</v>
      </c>
      <c r="I132"/>
      <c r="J132"/>
      <c r="K132"/>
      <c r="L132"/>
      <c r="M132"/>
      <c r="N132"/>
      <c r="O132"/>
      <c r="P132"/>
      <c r="T132"/>
    </row>
    <row r="133" spans="1:20">
      <c r="A133" s="2" t="s">
        <v>748</v>
      </c>
      <c r="B133" s="2" t="s">
        <v>756</v>
      </c>
      <c r="C133" s="2" t="s">
        <v>431</v>
      </c>
      <c r="D133" s="2" t="s">
        <v>433</v>
      </c>
      <c r="E133" s="2">
        <v>340397</v>
      </c>
      <c r="F133" s="2">
        <f t="shared" si="6"/>
        <v>6</v>
      </c>
      <c r="I133"/>
      <c r="J133"/>
      <c r="K133"/>
      <c r="L133"/>
      <c r="M133"/>
      <c r="N133"/>
      <c r="O133"/>
      <c r="P133"/>
      <c r="T133"/>
    </row>
    <row r="134" spans="1:20">
      <c r="A134" s="2" t="s">
        <v>748</v>
      </c>
      <c r="B134" s="2" t="s">
        <v>756</v>
      </c>
      <c r="C134" s="2" t="s">
        <v>431</v>
      </c>
      <c r="D134" s="2" t="s">
        <v>434</v>
      </c>
      <c r="E134" s="2">
        <v>340607</v>
      </c>
      <c r="F134" s="2">
        <f t="shared" si="6"/>
        <v>10</v>
      </c>
      <c r="I134"/>
      <c r="J134"/>
      <c r="K134"/>
      <c r="L134"/>
      <c r="M134"/>
      <c r="N134"/>
      <c r="O134"/>
      <c r="P134"/>
      <c r="T134"/>
    </row>
    <row r="135" spans="1:20">
      <c r="A135" s="2" t="s">
        <v>748</v>
      </c>
      <c r="B135" s="2" t="s">
        <v>756</v>
      </c>
      <c r="C135" s="2" t="s">
        <v>431</v>
      </c>
      <c r="D135" s="2" t="s">
        <v>435</v>
      </c>
      <c r="E135" s="2">
        <v>340608</v>
      </c>
      <c r="F135" s="2">
        <f t="shared" si="6"/>
        <v>9</v>
      </c>
      <c r="I135"/>
      <c r="J135"/>
      <c r="K135"/>
      <c r="L135"/>
      <c r="M135"/>
      <c r="N135"/>
      <c r="O135"/>
      <c r="P135"/>
      <c r="T135"/>
    </row>
    <row r="136" spans="1:20">
      <c r="A136" s="2" t="s">
        <v>748</v>
      </c>
      <c r="B136" s="2" t="s">
        <v>756</v>
      </c>
      <c r="C136" s="2" t="s">
        <v>448</v>
      </c>
      <c r="D136" s="2" t="s">
        <v>448</v>
      </c>
      <c r="E136" s="2">
        <v>340467</v>
      </c>
      <c r="F136" s="2">
        <f t="shared" si="6"/>
        <v>41</v>
      </c>
      <c r="I136"/>
      <c r="J136"/>
      <c r="K136"/>
      <c r="L136"/>
      <c r="M136"/>
      <c r="N136"/>
      <c r="O136"/>
      <c r="P136"/>
      <c r="T136"/>
    </row>
    <row r="137" spans="1:20">
      <c r="A137" s="2" t="s">
        <v>748</v>
      </c>
      <c r="B137" s="2" t="s">
        <v>761</v>
      </c>
      <c r="C137" s="2" t="s">
        <v>135</v>
      </c>
      <c r="D137" s="2" t="s">
        <v>134</v>
      </c>
      <c r="E137" s="2">
        <v>340414</v>
      </c>
      <c r="F137" s="2">
        <f t="shared" si="6"/>
        <v>24</v>
      </c>
      <c r="I137"/>
      <c r="J137"/>
      <c r="K137"/>
      <c r="L137"/>
      <c r="M137"/>
      <c r="N137"/>
      <c r="O137"/>
      <c r="P137"/>
      <c r="T137"/>
    </row>
    <row r="138" spans="1:20">
      <c r="A138" s="2" t="s">
        <v>748</v>
      </c>
      <c r="B138" s="2" t="s">
        <v>761</v>
      </c>
      <c r="C138" s="2" t="s">
        <v>135</v>
      </c>
      <c r="D138" s="2" t="s">
        <v>136</v>
      </c>
      <c r="E138" s="2">
        <v>340410</v>
      </c>
      <c r="F138" s="2">
        <f t="shared" si="6"/>
        <v>29</v>
      </c>
      <c r="I138"/>
      <c r="J138"/>
      <c r="K138"/>
      <c r="L138"/>
      <c r="M138"/>
      <c r="N138"/>
      <c r="O138"/>
      <c r="P138"/>
      <c r="T138"/>
    </row>
    <row r="139" spans="1:20">
      <c r="A139" s="2" t="s">
        <v>748</v>
      </c>
      <c r="B139" s="2" t="s">
        <v>761</v>
      </c>
      <c r="C139" s="2" t="s">
        <v>845</v>
      </c>
      <c r="D139" s="2" t="s">
        <v>234</v>
      </c>
      <c r="E139" s="2">
        <v>340424</v>
      </c>
      <c r="F139" s="2">
        <f t="shared" si="6"/>
        <v>4</v>
      </c>
      <c r="I139"/>
      <c r="J139"/>
      <c r="K139"/>
      <c r="L139"/>
      <c r="M139"/>
      <c r="N139"/>
      <c r="O139"/>
      <c r="P139"/>
      <c r="T139"/>
    </row>
    <row r="140" spans="1:20">
      <c r="A140" s="2" t="s">
        <v>748</v>
      </c>
      <c r="B140" s="2" t="s">
        <v>761</v>
      </c>
      <c r="C140" s="2" t="s">
        <v>845</v>
      </c>
      <c r="D140" s="2" t="s">
        <v>235</v>
      </c>
      <c r="E140" s="2">
        <v>340433</v>
      </c>
      <c r="F140" s="2">
        <f t="shared" si="6"/>
        <v>11</v>
      </c>
      <c r="I140"/>
      <c r="J140"/>
      <c r="K140"/>
      <c r="L140"/>
      <c r="M140"/>
      <c r="N140"/>
      <c r="O140"/>
      <c r="P140"/>
      <c r="T140"/>
    </row>
    <row r="141" spans="1:20">
      <c r="A141" s="2" t="s">
        <v>748</v>
      </c>
      <c r="B141" s="2" t="s">
        <v>761</v>
      </c>
      <c r="C141" s="2" t="s">
        <v>622</v>
      </c>
      <c r="D141" s="2" t="s">
        <v>370</v>
      </c>
      <c r="E141" s="2">
        <v>340406</v>
      </c>
      <c r="F141" s="2">
        <f t="shared" si="6"/>
        <v>23</v>
      </c>
      <c r="I141"/>
      <c r="J141"/>
      <c r="K141"/>
      <c r="L141"/>
      <c r="M141"/>
      <c r="N141"/>
      <c r="O141"/>
      <c r="P141"/>
      <c r="T141"/>
    </row>
    <row r="142" spans="1:20">
      <c r="A142" s="2" t="s">
        <v>748</v>
      </c>
      <c r="B142" s="2" t="s">
        <v>761</v>
      </c>
      <c r="C142" s="2" t="s">
        <v>622</v>
      </c>
      <c r="D142" s="2" t="s">
        <v>645</v>
      </c>
      <c r="E142" s="2">
        <v>340430</v>
      </c>
      <c r="F142" s="2">
        <f t="shared" si="6"/>
        <v>19</v>
      </c>
      <c r="I142"/>
      <c r="J142"/>
      <c r="K142"/>
      <c r="L142"/>
      <c r="M142"/>
      <c r="N142"/>
      <c r="O142"/>
      <c r="P142"/>
      <c r="T142"/>
    </row>
    <row r="143" spans="1:20">
      <c r="A143" s="2" t="s">
        <v>748</v>
      </c>
      <c r="B143" s="2" t="s">
        <v>761</v>
      </c>
      <c r="C143" s="2" t="s">
        <v>622</v>
      </c>
      <c r="D143" s="2" t="s">
        <v>371</v>
      </c>
      <c r="E143" s="2">
        <v>340428</v>
      </c>
      <c r="F143" s="2">
        <f t="shared" si="6"/>
        <v>15</v>
      </c>
      <c r="I143"/>
      <c r="J143"/>
      <c r="K143"/>
      <c r="L143"/>
      <c r="M143"/>
      <c r="N143"/>
      <c r="O143"/>
      <c r="P143"/>
      <c r="T143"/>
    </row>
    <row r="144" spans="1:20">
      <c r="A144" s="2" t="s">
        <v>748</v>
      </c>
      <c r="B144" s="2" t="s">
        <v>761</v>
      </c>
      <c r="C144" s="2" t="s">
        <v>846</v>
      </c>
      <c r="D144" s="2" t="s">
        <v>233</v>
      </c>
      <c r="E144" s="2">
        <v>340423</v>
      </c>
      <c r="F144" s="2">
        <f t="shared" si="6"/>
        <v>14</v>
      </c>
      <c r="I144"/>
      <c r="J144"/>
      <c r="K144"/>
      <c r="L144"/>
      <c r="M144"/>
      <c r="N144"/>
      <c r="O144"/>
      <c r="P144"/>
      <c r="T144"/>
    </row>
    <row r="145" spans="1:20">
      <c r="A145" s="2" t="s">
        <v>748</v>
      </c>
      <c r="B145" s="2" t="s">
        <v>761</v>
      </c>
      <c r="C145" s="2" t="s">
        <v>846</v>
      </c>
      <c r="D145" s="2" t="s">
        <v>396</v>
      </c>
      <c r="E145" s="2">
        <v>340434</v>
      </c>
      <c r="F145" s="2">
        <f t="shared" si="6"/>
        <v>11</v>
      </c>
      <c r="I145"/>
      <c r="J145"/>
      <c r="K145"/>
      <c r="L145"/>
      <c r="M145"/>
      <c r="N145"/>
      <c r="O145"/>
      <c r="P145"/>
      <c r="T145"/>
    </row>
    <row r="146" spans="1:20">
      <c r="A146" s="2" t="s">
        <v>748</v>
      </c>
      <c r="B146" s="2" t="s">
        <v>761</v>
      </c>
      <c r="C146" s="2" t="s">
        <v>397</v>
      </c>
      <c r="D146" s="2" t="s">
        <v>398</v>
      </c>
      <c r="E146" s="2">
        <v>340450</v>
      </c>
      <c r="F146" s="2">
        <f t="shared" si="6"/>
        <v>6</v>
      </c>
      <c r="I146"/>
      <c r="J146"/>
      <c r="K146"/>
      <c r="L146"/>
      <c r="M146"/>
      <c r="N146"/>
      <c r="O146"/>
      <c r="P146"/>
      <c r="T146"/>
    </row>
    <row r="147" spans="1:20">
      <c r="A147" s="2" t="s">
        <v>748</v>
      </c>
      <c r="B147" s="2" t="s">
        <v>761</v>
      </c>
      <c r="C147" s="2" t="s">
        <v>397</v>
      </c>
      <c r="D147" s="2" t="s">
        <v>399</v>
      </c>
      <c r="E147" s="2">
        <v>340453</v>
      </c>
      <c r="F147" s="2">
        <f t="shared" si="6"/>
        <v>15</v>
      </c>
      <c r="I147"/>
      <c r="J147"/>
      <c r="K147"/>
      <c r="L147"/>
      <c r="M147"/>
      <c r="N147"/>
      <c r="O147"/>
      <c r="P147"/>
      <c r="T147"/>
    </row>
    <row r="148" spans="1:20">
      <c r="A148" s="2" t="s">
        <v>748</v>
      </c>
      <c r="B148" s="2" t="s">
        <v>761</v>
      </c>
      <c r="C148" s="2" t="s">
        <v>397</v>
      </c>
      <c r="D148" s="2" t="s">
        <v>400</v>
      </c>
      <c r="E148" s="2">
        <v>340454</v>
      </c>
      <c r="F148" s="2">
        <f t="shared" si="6"/>
        <v>16</v>
      </c>
      <c r="I148"/>
      <c r="J148"/>
      <c r="K148"/>
      <c r="L148"/>
      <c r="M148"/>
      <c r="N148"/>
      <c r="O148"/>
      <c r="P148"/>
      <c r="T148"/>
    </row>
    <row r="149" spans="1:20">
      <c r="A149" s="2" t="s">
        <v>748</v>
      </c>
      <c r="B149" s="2" t="s">
        <v>761</v>
      </c>
      <c r="C149" s="2" t="s">
        <v>397</v>
      </c>
      <c r="D149" s="2" t="s">
        <v>401</v>
      </c>
      <c r="E149" s="2">
        <v>340419</v>
      </c>
      <c r="F149" s="2">
        <f t="shared" si="6"/>
        <v>38</v>
      </c>
      <c r="I149"/>
      <c r="J149"/>
      <c r="K149"/>
      <c r="L149"/>
      <c r="M149"/>
      <c r="N149"/>
      <c r="O149"/>
      <c r="P149"/>
      <c r="T149"/>
    </row>
    <row r="150" spans="1:20">
      <c r="A150" s="2" t="s">
        <v>748</v>
      </c>
      <c r="B150" s="2" t="s">
        <v>761</v>
      </c>
      <c r="C150" s="2" t="s">
        <v>397</v>
      </c>
      <c r="D150" s="2" t="s">
        <v>402</v>
      </c>
      <c r="E150" s="2">
        <v>340426</v>
      </c>
      <c r="F150" s="2">
        <f t="shared" si="6"/>
        <v>13</v>
      </c>
      <c r="I150"/>
      <c r="J150"/>
      <c r="K150"/>
      <c r="L150"/>
      <c r="M150"/>
      <c r="N150"/>
      <c r="O150"/>
      <c r="P150"/>
      <c r="T150"/>
    </row>
    <row r="151" spans="1:20">
      <c r="A151" s="2" t="s">
        <v>748</v>
      </c>
      <c r="B151" s="2" t="s">
        <v>761</v>
      </c>
      <c r="C151" s="2" t="s">
        <v>397</v>
      </c>
      <c r="D151" s="2" t="s">
        <v>403</v>
      </c>
      <c r="E151" s="2">
        <v>340458</v>
      </c>
      <c r="F151" s="2">
        <f t="shared" si="6"/>
        <v>11</v>
      </c>
      <c r="I151"/>
      <c r="J151"/>
      <c r="K151"/>
      <c r="L151"/>
      <c r="M151"/>
      <c r="N151"/>
      <c r="O151"/>
      <c r="P151"/>
      <c r="T151"/>
    </row>
    <row r="152" spans="1:20">
      <c r="A152" s="2" t="s">
        <v>748</v>
      </c>
      <c r="B152" s="2" t="s">
        <v>761</v>
      </c>
      <c r="C152" s="2" t="s">
        <v>397</v>
      </c>
      <c r="D152" s="2" t="s">
        <v>404</v>
      </c>
      <c r="E152" s="2">
        <v>340427</v>
      </c>
      <c r="F152" s="2">
        <f t="shared" si="6"/>
        <v>11</v>
      </c>
      <c r="I152"/>
      <c r="J152"/>
      <c r="K152"/>
      <c r="L152"/>
      <c r="M152"/>
      <c r="N152"/>
      <c r="O152"/>
      <c r="P152"/>
      <c r="T152"/>
    </row>
    <row r="153" spans="1:20">
      <c r="A153" s="2" t="s">
        <v>748</v>
      </c>
      <c r="B153" s="2" t="s">
        <v>761</v>
      </c>
      <c r="C153" s="2" t="s">
        <v>397</v>
      </c>
      <c r="D153" s="2" t="s">
        <v>405</v>
      </c>
      <c r="E153" s="2">
        <v>340470</v>
      </c>
      <c r="F153" s="2">
        <f t="shared" si="6"/>
        <v>12</v>
      </c>
      <c r="I153"/>
      <c r="J153"/>
      <c r="K153"/>
      <c r="L153"/>
      <c r="M153"/>
      <c r="N153"/>
      <c r="O153"/>
      <c r="P153"/>
      <c r="T153"/>
    </row>
    <row r="154" spans="1:20">
      <c r="A154" s="2" t="s">
        <v>748</v>
      </c>
      <c r="B154" s="2" t="s">
        <v>761</v>
      </c>
      <c r="C154" s="2" t="s">
        <v>423</v>
      </c>
      <c r="D154" s="2" t="s">
        <v>656</v>
      </c>
      <c r="E154" s="2">
        <v>340429</v>
      </c>
      <c r="F154" s="2">
        <f t="shared" si="6"/>
        <v>24</v>
      </c>
      <c r="I154"/>
      <c r="J154"/>
      <c r="K154"/>
      <c r="L154"/>
      <c r="M154"/>
      <c r="N154"/>
      <c r="O154"/>
      <c r="P154"/>
      <c r="T154"/>
    </row>
    <row r="155" spans="1:20">
      <c r="A155" s="2" t="s">
        <v>748</v>
      </c>
      <c r="B155" s="2" t="s">
        <v>761</v>
      </c>
      <c r="C155" s="2" t="s">
        <v>445</v>
      </c>
      <c r="D155" s="2" t="s">
        <v>444</v>
      </c>
      <c r="E155" s="2">
        <v>340417</v>
      </c>
      <c r="F155" s="2">
        <f t="shared" si="6"/>
        <v>12</v>
      </c>
      <c r="I155"/>
      <c r="J155"/>
      <c r="K155"/>
      <c r="L155"/>
      <c r="M155"/>
      <c r="N155"/>
      <c r="O155"/>
      <c r="P155"/>
      <c r="T155"/>
    </row>
    <row r="156" spans="1:20">
      <c r="A156" s="2" t="s">
        <v>748</v>
      </c>
      <c r="B156" s="2" t="s">
        <v>761</v>
      </c>
      <c r="C156" s="2" t="s">
        <v>445</v>
      </c>
      <c r="D156" s="2" t="s">
        <v>446</v>
      </c>
      <c r="E156" s="2">
        <v>340431</v>
      </c>
      <c r="F156" s="2">
        <f t="shared" si="6"/>
        <v>8</v>
      </c>
      <c r="I156"/>
      <c r="J156"/>
      <c r="K156"/>
      <c r="L156"/>
      <c r="M156"/>
      <c r="N156"/>
      <c r="O156"/>
      <c r="P156"/>
      <c r="T156"/>
    </row>
    <row r="157" spans="1:20">
      <c r="A157" s="2" t="s">
        <v>748</v>
      </c>
      <c r="B157" s="2" t="s">
        <v>760</v>
      </c>
      <c r="C157" s="2" t="s">
        <v>58</v>
      </c>
      <c r="D157" s="2" t="s">
        <v>58</v>
      </c>
      <c r="E157" s="2">
        <v>340446</v>
      </c>
      <c r="F157" s="2">
        <f t="shared" si="6"/>
        <v>8</v>
      </c>
      <c r="I157"/>
      <c r="J157"/>
      <c r="K157"/>
      <c r="L157"/>
      <c r="M157"/>
      <c r="N157"/>
      <c r="O157"/>
      <c r="P157"/>
      <c r="T157"/>
    </row>
    <row r="158" spans="1:20">
      <c r="A158" s="2" t="s">
        <v>748</v>
      </c>
      <c r="B158" s="2" t="s">
        <v>760</v>
      </c>
      <c r="C158" s="2" t="s">
        <v>156</v>
      </c>
      <c r="D158" s="2" t="s">
        <v>156</v>
      </c>
      <c r="E158" s="2">
        <v>340441</v>
      </c>
      <c r="F158" s="2">
        <f t="shared" si="6"/>
        <v>15</v>
      </c>
      <c r="I158"/>
      <c r="J158"/>
      <c r="K158"/>
      <c r="L158"/>
      <c r="M158"/>
      <c r="N158"/>
      <c r="O158"/>
      <c r="P158"/>
      <c r="T158"/>
    </row>
    <row r="159" spans="1:20">
      <c r="A159" s="2" t="s">
        <v>748</v>
      </c>
      <c r="B159" s="2" t="s">
        <v>760</v>
      </c>
      <c r="C159" s="2" t="s">
        <v>178</v>
      </c>
      <c r="D159" s="2" t="s">
        <v>628</v>
      </c>
      <c r="E159" s="2">
        <v>340439</v>
      </c>
      <c r="F159" s="2">
        <f t="shared" si="6"/>
        <v>32</v>
      </c>
      <c r="I159"/>
      <c r="J159"/>
      <c r="K159"/>
      <c r="L159"/>
      <c r="M159"/>
      <c r="N159"/>
      <c r="O159"/>
      <c r="P159"/>
      <c r="T159"/>
    </row>
    <row r="160" spans="1:20">
      <c r="A160" s="2" t="s">
        <v>748</v>
      </c>
      <c r="B160" s="2" t="s">
        <v>760</v>
      </c>
      <c r="C160" s="2" t="s">
        <v>308</v>
      </c>
      <c r="D160" s="2" t="s">
        <v>647</v>
      </c>
      <c r="E160" s="2">
        <v>340443</v>
      </c>
      <c r="F160" s="2">
        <f t="shared" si="6"/>
        <v>20</v>
      </c>
      <c r="I160"/>
      <c r="J160"/>
      <c r="K160"/>
      <c r="L160"/>
      <c r="M160"/>
      <c r="N160"/>
      <c r="O160"/>
      <c r="P160"/>
      <c r="T160"/>
    </row>
    <row r="161" spans="1:20">
      <c r="A161" s="2" t="s">
        <v>748</v>
      </c>
      <c r="B161" s="2" t="s">
        <v>760</v>
      </c>
      <c r="C161" s="2" t="s">
        <v>308</v>
      </c>
      <c r="D161" s="2" t="s">
        <v>309</v>
      </c>
      <c r="E161" s="2">
        <v>340448</v>
      </c>
      <c r="F161" s="2">
        <f t="shared" si="6"/>
        <v>20</v>
      </c>
      <c r="I161"/>
      <c r="J161"/>
      <c r="K161"/>
      <c r="L161"/>
      <c r="M161"/>
      <c r="N161"/>
      <c r="O161"/>
      <c r="P161"/>
      <c r="T161"/>
    </row>
    <row r="162" spans="1:20">
      <c r="A162" s="2" t="s">
        <v>748</v>
      </c>
      <c r="B162" s="2" t="s">
        <v>760</v>
      </c>
      <c r="C162" s="2" t="s">
        <v>310</v>
      </c>
      <c r="D162" s="2" t="s">
        <v>310</v>
      </c>
      <c r="E162" s="2">
        <v>340444</v>
      </c>
      <c r="F162" s="2">
        <f t="shared" si="6"/>
        <v>42</v>
      </c>
      <c r="I162"/>
      <c r="J162"/>
      <c r="K162"/>
      <c r="L162"/>
      <c r="M162"/>
      <c r="N162"/>
      <c r="O162"/>
      <c r="P162"/>
      <c r="T162"/>
    </row>
    <row r="163" spans="1:20">
      <c r="A163" s="2" t="s">
        <v>748</v>
      </c>
      <c r="B163" s="2" t="s">
        <v>760</v>
      </c>
      <c r="C163" s="2" t="s">
        <v>311</v>
      </c>
      <c r="D163" s="2" t="s">
        <v>311</v>
      </c>
      <c r="E163" s="2">
        <v>340445</v>
      </c>
      <c r="F163" s="2">
        <f t="shared" si="6"/>
        <v>19</v>
      </c>
      <c r="I163"/>
      <c r="J163"/>
      <c r="K163"/>
      <c r="L163"/>
      <c r="M163"/>
      <c r="N163"/>
      <c r="O163"/>
      <c r="P163"/>
      <c r="T163"/>
    </row>
    <row r="164" spans="1:20">
      <c r="A164" s="2" t="s">
        <v>748</v>
      </c>
      <c r="B164" s="2" t="s">
        <v>760</v>
      </c>
      <c r="C164" s="2" t="s">
        <v>312</v>
      </c>
      <c r="D164" s="2" t="s">
        <v>312</v>
      </c>
      <c r="E164" s="2">
        <v>340447</v>
      </c>
      <c r="F164" s="2">
        <f t="shared" si="6"/>
        <v>33</v>
      </c>
      <c r="I164"/>
      <c r="J164"/>
      <c r="K164"/>
      <c r="L164"/>
      <c r="M164"/>
      <c r="N164"/>
      <c r="O164"/>
      <c r="P164"/>
      <c r="T164"/>
    </row>
    <row r="165" spans="1:20">
      <c r="A165" s="2" t="s">
        <v>748</v>
      </c>
      <c r="B165" s="2" t="s">
        <v>755</v>
      </c>
      <c r="C165" s="2" t="s">
        <v>30</v>
      </c>
      <c r="D165" s="2" t="s">
        <v>30</v>
      </c>
      <c r="E165" s="2">
        <v>340356</v>
      </c>
      <c r="F165" s="2">
        <f t="shared" si="6"/>
        <v>8</v>
      </c>
      <c r="I165"/>
      <c r="J165"/>
      <c r="K165"/>
      <c r="L165"/>
      <c r="M165"/>
      <c r="N165"/>
      <c r="O165"/>
      <c r="P165"/>
      <c r="T165"/>
    </row>
    <row r="166" spans="1:20">
      <c r="A166" s="2" t="s">
        <v>748</v>
      </c>
      <c r="B166" s="2" t="s">
        <v>755</v>
      </c>
      <c r="C166" s="2" t="s">
        <v>38</v>
      </c>
      <c r="D166" s="2" t="s">
        <v>37</v>
      </c>
      <c r="E166" s="2">
        <v>340357</v>
      </c>
      <c r="F166" s="2">
        <f t="shared" si="6"/>
        <v>7</v>
      </c>
      <c r="I166"/>
      <c r="J166"/>
      <c r="K166"/>
      <c r="L166"/>
      <c r="M166"/>
      <c r="N166"/>
      <c r="O166"/>
      <c r="P166"/>
      <c r="T166"/>
    </row>
    <row r="167" spans="1:20">
      <c r="A167" s="2" t="s">
        <v>748</v>
      </c>
      <c r="B167" s="2" t="s">
        <v>755</v>
      </c>
      <c r="C167" s="2" t="s">
        <v>38</v>
      </c>
      <c r="D167" s="2" t="s">
        <v>39</v>
      </c>
      <c r="E167" s="2">
        <v>340358</v>
      </c>
      <c r="F167" s="2">
        <f t="shared" si="6"/>
        <v>10</v>
      </c>
      <c r="I167"/>
      <c r="J167"/>
      <c r="K167"/>
      <c r="L167"/>
      <c r="M167"/>
      <c r="N167"/>
      <c r="O167"/>
      <c r="P167"/>
      <c r="T167"/>
    </row>
    <row r="168" spans="1:20">
      <c r="A168" s="2" t="s">
        <v>748</v>
      </c>
      <c r="B168" s="2" t="s">
        <v>755</v>
      </c>
      <c r="C168" s="2" t="s">
        <v>38</v>
      </c>
      <c r="D168" s="2" t="s">
        <v>40</v>
      </c>
      <c r="E168" s="2">
        <v>340359</v>
      </c>
      <c r="F168" s="2">
        <f t="shared" si="6"/>
        <v>6</v>
      </c>
      <c r="I168"/>
      <c r="J168"/>
      <c r="K168"/>
      <c r="L168"/>
      <c r="M168"/>
      <c r="N168"/>
      <c r="O168"/>
      <c r="P168"/>
      <c r="T168"/>
    </row>
    <row r="169" spans="1:20">
      <c r="A169" s="2" t="s">
        <v>748</v>
      </c>
      <c r="B169" s="2" t="s">
        <v>755</v>
      </c>
      <c r="C169" s="2" t="s">
        <v>38</v>
      </c>
      <c r="D169" s="2" t="s">
        <v>41</v>
      </c>
      <c r="E169" s="2">
        <v>340360</v>
      </c>
      <c r="F169" s="2">
        <f t="shared" si="6"/>
        <v>10</v>
      </c>
      <c r="I169"/>
      <c r="J169"/>
      <c r="K169"/>
      <c r="L169"/>
      <c r="M169"/>
      <c r="N169"/>
      <c r="O169"/>
      <c r="P169"/>
      <c r="T169"/>
    </row>
    <row r="170" spans="1:20">
      <c r="A170" s="2" t="s">
        <v>748</v>
      </c>
      <c r="B170" s="2" t="s">
        <v>755</v>
      </c>
      <c r="C170" s="2" t="s">
        <v>38</v>
      </c>
      <c r="D170" s="2" t="s">
        <v>42</v>
      </c>
      <c r="E170" s="2">
        <v>340361</v>
      </c>
      <c r="F170" s="2">
        <f t="shared" si="6"/>
        <v>20</v>
      </c>
      <c r="I170"/>
      <c r="J170"/>
      <c r="K170"/>
      <c r="L170"/>
      <c r="M170"/>
      <c r="N170"/>
      <c r="O170"/>
      <c r="P170"/>
      <c r="T170"/>
    </row>
    <row r="171" spans="1:20">
      <c r="A171" s="2" t="s">
        <v>748</v>
      </c>
      <c r="B171" s="2" t="s">
        <v>755</v>
      </c>
      <c r="C171" s="2" t="s">
        <v>38</v>
      </c>
      <c r="D171" s="2" t="s">
        <v>43</v>
      </c>
      <c r="E171" s="2">
        <v>340363</v>
      </c>
      <c r="F171" s="2">
        <f t="shared" si="6"/>
        <v>24</v>
      </c>
      <c r="I171"/>
      <c r="J171"/>
      <c r="K171"/>
      <c r="L171"/>
      <c r="M171"/>
      <c r="N171"/>
      <c r="O171"/>
      <c r="P171"/>
      <c r="T171"/>
    </row>
    <row r="172" spans="1:20">
      <c r="A172" s="2" t="s">
        <v>748</v>
      </c>
      <c r="B172" s="2" t="s">
        <v>755</v>
      </c>
      <c r="C172" s="2" t="s">
        <v>38</v>
      </c>
      <c r="D172" s="2" t="s">
        <v>44</v>
      </c>
      <c r="E172" s="2">
        <v>340364</v>
      </c>
      <c r="F172" s="2">
        <f t="shared" si="6"/>
        <v>10</v>
      </c>
      <c r="I172"/>
      <c r="J172"/>
      <c r="K172"/>
      <c r="L172"/>
      <c r="M172"/>
      <c r="N172"/>
      <c r="O172"/>
      <c r="P172"/>
      <c r="T172"/>
    </row>
    <row r="173" spans="1:20">
      <c r="A173" s="2" t="s">
        <v>748</v>
      </c>
      <c r="B173" s="2" t="s">
        <v>755</v>
      </c>
      <c r="C173" s="2" t="s">
        <v>586</v>
      </c>
      <c r="D173" s="2" t="s">
        <v>206</v>
      </c>
      <c r="E173" s="2">
        <v>340362</v>
      </c>
      <c r="F173" s="2">
        <f t="shared" si="6"/>
        <v>26</v>
      </c>
      <c r="I173"/>
      <c r="J173"/>
      <c r="K173"/>
      <c r="L173"/>
      <c r="M173"/>
      <c r="N173"/>
      <c r="O173"/>
      <c r="P173"/>
      <c r="T173"/>
    </row>
    <row r="174" spans="1:20">
      <c r="A174" s="2" t="s">
        <v>748</v>
      </c>
      <c r="B174" s="2" t="s">
        <v>755</v>
      </c>
      <c r="C174" s="2" t="s">
        <v>586</v>
      </c>
      <c r="D174" s="2" t="s">
        <v>389</v>
      </c>
      <c r="E174" s="2">
        <v>340365</v>
      </c>
      <c r="F174" s="2">
        <f t="shared" si="6"/>
        <v>8</v>
      </c>
      <c r="I174"/>
      <c r="J174"/>
      <c r="K174"/>
      <c r="L174"/>
      <c r="M174"/>
      <c r="N174"/>
      <c r="O174"/>
      <c r="P174"/>
      <c r="T174"/>
    </row>
    <row r="175" spans="1:20">
      <c r="A175" s="2" t="s">
        <v>748</v>
      </c>
      <c r="B175" s="2" t="s">
        <v>755</v>
      </c>
      <c r="C175" s="2" t="s">
        <v>307</v>
      </c>
      <c r="D175" s="2" t="s">
        <v>307</v>
      </c>
      <c r="E175" s="2">
        <v>340618</v>
      </c>
      <c r="F175" s="2">
        <f t="shared" si="6"/>
        <v>15</v>
      </c>
      <c r="I175"/>
      <c r="J175"/>
      <c r="K175"/>
      <c r="L175"/>
      <c r="M175"/>
      <c r="N175"/>
      <c r="O175"/>
      <c r="P175"/>
      <c r="T175"/>
    </row>
    <row r="176" spans="1:20">
      <c r="A176" s="2" t="s">
        <v>748</v>
      </c>
      <c r="B176" s="2" t="s">
        <v>755</v>
      </c>
      <c r="C176" s="2" t="s">
        <v>457</v>
      </c>
      <c r="D176" s="2" t="s">
        <v>457</v>
      </c>
      <c r="E176" s="2">
        <v>340368</v>
      </c>
      <c r="F176" s="2">
        <f t="shared" si="6"/>
        <v>33</v>
      </c>
      <c r="I176"/>
      <c r="J176"/>
      <c r="K176"/>
      <c r="L176"/>
      <c r="M176"/>
      <c r="N176"/>
      <c r="O176"/>
      <c r="P176"/>
      <c r="T176"/>
    </row>
    <row r="177" spans="1:20">
      <c r="A177" s="2" t="s">
        <v>748</v>
      </c>
      <c r="B177" s="2" t="s">
        <v>755</v>
      </c>
      <c r="C177" s="2" t="s">
        <v>203</v>
      </c>
      <c r="D177" s="2" t="s">
        <v>202</v>
      </c>
      <c r="E177" s="2">
        <v>340449</v>
      </c>
      <c r="F177" s="2">
        <f t="shared" si="6"/>
        <v>16</v>
      </c>
      <c r="I177"/>
      <c r="J177"/>
      <c r="K177"/>
      <c r="L177"/>
      <c r="M177"/>
      <c r="N177"/>
      <c r="O177"/>
      <c r="P177"/>
      <c r="T177"/>
    </row>
    <row r="178" spans="1:20">
      <c r="A178" s="2" t="s">
        <v>748</v>
      </c>
      <c r="B178" s="2" t="s">
        <v>755</v>
      </c>
      <c r="C178" s="2" t="s">
        <v>203</v>
      </c>
      <c r="D178" s="2" t="s">
        <v>204</v>
      </c>
      <c r="E178" s="2">
        <v>340622</v>
      </c>
      <c r="F178" s="2">
        <f t="shared" si="6"/>
        <v>27</v>
      </c>
      <c r="I178"/>
      <c r="J178"/>
      <c r="K178"/>
      <c r="L178"/>
      <c r="M178"/>
      <c r="N178"/>
      <c r="O178"/>
      <c r="P178"/>
      <c r="T178"/>
    </row>
    <row r="179" spans="1:20">
      <c r="A179" s="2" t="s">
        <v>748</v>
      </c>
      <c r="B179" s="2" t="s">
        <v>755</v>
      </c>
      <c r="C179" s="2" t="s">
        <v>203</v>
      </c>
      <c r="D179" s="2" t="s">
        <v>205</v>
      </c>
      <c r="E179" s="2">
        <v>340619</v>
      </c>
      <c r="F179" s="2">
        <f t="shared" si="6"/>
        <v>19</v>
      </c>
      <c r="I179"/>
      <c r="J179"/>
      <c r="K179"/>
      <c r="L179"/>
      <c r="M179"/>
      <c r="N179"/>
      <c r="O179"/>
      <c r="P179"/>
      <c r="T179"/>
    </row>
    <row r="180" spans="1:20">
      <c r="A180" s="2" t="s">
        <v>744</v>
      </c>
      <c r="B180" s="2" t="s">
        <v>759</v>
      </c>
      <c r="C180" s="2" t="s">
        <v>589</v>
      </c>
      <c r="D180" s="2" t="s">
        <v>162</v>
      </c>
      <c r="E180" s="2">
        <v>340171</v>
      </c>
      <c r="F180" s="2">
        <f t="shared" si="6"/>
        <v>10</v>
      </c>
      <c r="I180"/>
      <c r="J180"/>
      <c r="K180"/>
      <c r="L180"/>
      <c r="M180"/>
      <c r="N180"/>
      <c r="O180"/>
      <c r="P180"/>
      <c r="T180"/>
    </row>
    <row r="181" spans="1:20">
      <c r="A181" s="2" t="s">
        <v>744</v>
      </c>
      <c r="B181" s="2" t="s">
        <v>759</v>
      </c>
      <c r="C181" s="2" t="s">
        <v>589</v>
      </c>
      <c r="D181" s="2" t="s">
        <v>163</v>
      </c>
      <c r="E181" s="2">
        <v>340172</v>
      </c>
      <c r="F181" s="2">
        <f t="shared" si="6"/>
        <v>15</v>
      </c>
      <c r="I181"/>
      <c r="J181"/>
      <c r="K181"/>
      <c r="L181"/>
      <c r="M181"/>
      <c r="N181"/>
      <c r="O181"/>
      <c r="P181"/>
      <c r="T181"/>
    </row>
    <row r="182" spans="1:20">
      <c r="A182" s="2" t="s">
        <v>744</v>
      </c>
      <c r="B182" s="2" t="s">
        <v>759</v>
      </c>
      <c r="C182" s="2" t="s">
        <v>589</v>
      </c>
      <c r="D182" s="2" t="s">
        <v>335</v>
      </c>
      <c r="E182" s="2">
        <v>340190</v>
      </c>
      <c r="F182" s="2">
        <f t="shared" si="6"/>
        <v>6</v>
      </c>
      <c r="I182"/>
      <c r="J182"/>
      <c r="K182"/>
      <c r="L182"/>
      <c r="M182"/>
      <c r="N182"/>
      <c r="O182"/>
      <c r="P182"/>
      <c r="T182"/>
    </row>
    <row r="183" spans="1:20">
      <c r="A183" s="2" t="s">
        <v>744</v>
      </c>
      <c r="B183" s="2" t="s">
        <v>759</v>
      </c>
      <c r="C183" s="2" t="s">
        <v>179</v>
      </c>
      <c r="D183" s="2" t="s">
        <v>180</v>
      </c>
      <c r="E183" s="2">
        <v>340162</v>
      </c>
      <c r="F183" s="2">
        <f t="shared" si="6"/>
        <v>11</v>
      </c>
      <c r="I183"/>
      <c r="J183"/>
      <c r="K183"/>
      <c r="L183"/>
      <c r="M183"/>
      <c r="N183"/>
      <c r="O183"/>
      <c r="P183"/>
      <c r="T183"/>
    </row>
    <row r="184" spans="1:20">
      <c r="A184" s="2" t="s">
        <v>744</v>
      </c>
      <c r="B184" s="2" t="s">
        <v>759</v>
      </c>
      <c r="C184" s="2" t="s">
        <v>179</v>
      </c>
      <c r="D184" s="2" t="s">
        <v>181</v>
      </c>
      <c r="E184" s="2">
        <v>340169</v>
      </c>
      <c r="F184" s="2">
        <f t="shared" si="6"/>
        <v>16</v>
      </c>
      <c r="I184"/>
      <c r="J184"/>
      <c r="K184"/>
      <c r="L184"/>
      <c r="M184"/>
      <c r="N184"/>
      <c r="O184"/>
      <c r="P184"/>
      <c r="T184"/>
    </row>
    <row r="185" spans="1:20">
      <c r="A185" s="2" t="s">
        <v>744</v>
      </c>
      <c r="B185" s="2" t="s">
        <v>759</v>
      </c>
      <c r="C185" s="2" t="s">
        <v>179</v>
      </c>
      <c r="D185" s="2" t="s">
        <v>182</v>
      </c>
      <c r="E185" s="2">
        <v>340173</v>
      </c>
      <c r="F185" s="2">
        <f t="shared" si="6"/>
        <v>31</v>
      </c>
      <c r="I185"/>
      <c r="J185"/>
      <c r="K185"/>
      <c r="L185"/>
      <c r="M185"/>
      <c r="N185"/>
      <c r="O185"/>
      <c r="P185"/>
      <c r="T185"/>
    </row>
    <row r="186" spans="1:20">
      <c r="A186" s="2" t="s">
        <v>744</v>
      </c>
      <c r="B186" s="2" t="s">
        <v>759</v>
      </c>
      <c r="C186" s="2" t="s">
        <v>179</v>
      </c>
      <c r="D186" s="2" t="s">
        <v>183</v>
      </c>
      <c r="E186" s="2">
        <v>340175</v>
      </c>
      <c r="F186" s="2">
        <f t="shared" si="6"/>
        <v>8</v>
      </c>
      <c r="I186"/>
      <c r="J186"/>
      <c r="K186"/>
      <c r="L186"/>
      <c r="M186"/>
      <c r="N186"/>
      <c r="O186"/>
      <c r="P186"/>
      <c r="T186"/>
    </row>
    <row r="187" spans="1:20">
      <c r="A187" s="2" t="s">
        <v>744</v>
      </c>
      <c r="B187" s="2" t="s">
        <v>759</v>
      </c>
      <c r="C187" s="2" t="s">
        <v>179</v>
      </c>
      <c r="D187" s="2" t="s">
        <v>184</v>
      </c>
      <c r="E187" s="2">
        <v>340180</v>
      </c>
      <c r="F187" s="2">
        <f t="shared" si="6"/>
        <v>9</v>
      </c>
      <c r="I187"/>
      <c r="J187"/>
      <c r="K187"/>
      <c r="L187"/>
      <c r="M187"/>
      <c r="N187"/>
      <c r="O187"/>
      <c r="P187"/>
      <c r="T187"/>
    </row>
    <row r="188" spans="1:20">
      <c r="A188" s="2" t="s">
        <v>744</v>
      </c>
      <c r="B188" s="2" t="s">
        <v>759</v>
      </c>
      <c r="C188" s="2" t="s">
        <v>179</v>
      </c>
      <c r="D188" s="2" t="s">
        <v>185</v>
      </c>
      <c r="E188" s="2">
        <v>340200</v>
      </c>
      <c r="F188" s="2">
        <f t="shared" si="6"/>
        <v>8</v>
      </c>
      <c r="I188"/>
      <c r="J188"/>
      <c r="K188"/>
      <c r="L188"/>
      <c r="M188"/>
      <c r="N188"/>
      <c r="O188"/>
      <c r="P188"/>
      <c r="T188"/>
    </row>
    <row r="189" spans="1:20">
      <c r="A189" s="2" t="s">
        <v>744</v>
      </c>
      <c r="B189" s="2" t="s">
        <v>759</v>
      </c>
      <c r="C189" s="2" t="s">
        <v>218</v>
      </c>
      <c r="D189" s="2" t="s">
        <v>218</v>
      </c>
      <c r="E189" s="2">
        <v>340182</v>
      </c>
      <c r="F189" s="2">
        <f t="shared" si="6"/>
        <v>8</v>
      </c>
      <c r="I189"/>
      <c r="J189"/>
      <c r="K189"/>
      <c r="L189"/>
      <c r="M189"/>
      <c r="N189"/>
      <c r="O189"/>
      <c r="P189"/>
      <c r="T189"/>
    </row>
    <row r="190" spans="1:20">
      <c r="A190" s="2" t="s">
        <v>744</v>
      </c>
      <c r="B190" s="2" t="s">
        <v>759</v>
      </c>
      <c r="C190" s="2" t="s">
        <v>261</v>
      </c>
      <c r="D190" s="2" t="s">
        <v>642</v>
      </c>
      <c r="E190" s="2">
        <v>340164</v>
      </c>
      <c r="F190" s="2">
        <f t="shared" si="6"/>
        <v>26</v>
      </c>
      <c r="I190"/>
      <c r="J190"/>
      <c r="K190"/>
      <c r="L190"/>
      <c r="M190"/>
      <c r="N190"/>
      <c r="O190"/>
      <c r="P190"/>
      <c r="T190"/>
    </row>
    <row r="191" spans="1:20">
      <c r="A191" s="2" t="s">
        <v>744</v>
      </c>
      <c r="B191" s="2" t="s">
        <v>759</v>
      </c>
      <c r="C191" s="2" t="s">
        <v>261</v>
      </c>
      <c r="D191" s="2" t="s">
        <v>262</v>
      </c>
      <c r="E191" s="2">
        <v>340179</v>
      </c>
      <c r="F191" s="2">
        <f t="shared" si="6"/>
        <v>7</v>
      </c>
      <c r="I191"/>
      <c r="J191"/>
      <c r="K191"/>
      <c r="L191"/>
      <c r="M191"/>
      <c r="N191"/>
      <c r="O191"/>
      <c r="P191"/>
      <c r="T191"/>
    </row>
    <row r="192" spans="1:20">
      <c r="A192" s="2" t="s">
        <v>744</v>
      </c>
      <c r="B192" s="2" t="s">
        <v>759</v>
      </c>
      <c r="C192" s="2" t="s">
        <v>261</v>
      </c>
      <c r="D192" s="2" t="s">
        <v>263</v>
      </c>
      <c r="E192" s="2">
        <v>340186</v>
      </c>
      <c r="F192" s="2">
        <f t="shared" si="6"/>
        <v>17</v>
      </c>
      <c r="I192"/>
      <c r="J192"/>
      <c r="K192"/>
      <c r="L192"/>
      <c r="M192"/>
      <c r="N192"/>
      <c r="O192"/>
      <c r="P192"/>
      <c r="T192"/>
    </row>
    <row r="193" spans="1:20">
      <c r="A193" s="2" t="s">
        <v>744</v>
      </c>
      <c r="B193" s="2" t="s">
        <v>759</v>
      </c>
      <c r="C193" s="2" t="s">
        <v>261</v>
      </c>
      <c r="D193" s="2" t="s">
        <v>641</v>
      </c>
      <c r="E193" s="2">
        <v>340189</v>
      </c>
      <c r="F193" s="2">
        <f t="shared" si="6"/>
        <v>13</v>
      </c>
      <c r="I193"/>
      <c r="J193"/>
      <c r="K193"/>
      <c r="L193"/>
      <c r="M193"/>
      <c r="N193"/>
      <c r="O193"/>
      <c r="P193"/>
      <c r="T193"/>
    </row>
    <row r="194" spans="1:20">
      <c r="A194" s="2" t="s">
        <v>744</v>
      </c>
      <c r="B194" s="2" t="s">
        <v>759</v>
      </c>
      <c r="C194" s="2" t="s">
        <v>328</v>
      </c>
      <c r="D194" s="2" t="s">
        <v>327</v>
      </c>
      <c r="E194" s="2">
        <v>340165</v>
      </c>
      <c r="F194" s="2">
        <f t="shared" ref="F194:F257" si="7">LEN(D194)</f>
        <v>13</v>
      </c>
      <c r="I194"/>
      <c r="J194"/>
      <c r="K194"/>
      <c r="L194"/>
      <c r="M194"/>
      <c r="N194"/>
      <c r="O194"/>
      <c r="P194"/>
      <c r="T194"/>
    </row>
    <row r="195" spans="1:20">
      <c r="A195" s="2" t="s">
        <v>744</v>
      </c>
      <c r="B195" s="2" t="s">
        <v>759</v>
      </c>
      <c r="C195" s="2" t="s">
        <v>328</v>
      </c>
      <c r="D195" s="2" t="s">
        <v>329</v>
      </c>
      <c r="E195" s="2">
        <v>340183</v>
      </c>
      <c r="F195" s="2">
        <f t="shared" si="7"/>
        <v>13</v>
      </c>
      <c r="I195"/>
      <c r="J195"/>
      <c r="K195"/>
      <c r="L195"/>
      <c r="M195"/>
      <c r="N195"/>
      <c r="O195"/>
      <c r="P195"/>
      <c r="T195"/>
    </row>
    <row r="196" spans="1:20">
      <c r="A196" s="2" t="s">
        <v>744</v>
      </c>
      <c r="B196" s="2" t="s">
        <v>759</v>
      </c>
      <c r="C196" s="2" t="s">
        <v>328</v>
      </c>
      <c r="D196" s="2" t="s">
        <v>330</v>
      </c>
      <c r="E196" s="2">
        <v>340184</v>
      </c>
      <c r="F196" s="2">
        <f t="shared" si="7"/>
        <v>8</v>
      </c>
      <c r="I196"/>
      <c r="J196"/>
      <c r="K196"/>
      <c r="L196"/>
      <c r="M196"/>
      <c r="N196"/>
      <c r="O196"/>
      <c r="P196"/>
      <c r="T196"/>
    </row>
    <row r="197" spans="1:20">
      <c r="A197" s="2" t="s">
        <v>744</v>
      </c>
      <c r="B197" s="2" t="s">
        <v>759</v>
      </c>
      <c r="C197" s="2" t="s">
        <v>328</v>
      </c>
      <c r="D197" s="2" t="s">
        <v>650</v>
      </c>
      <c r="E197" s="2">
        <v>340166</v>
      </c>
      <c r="F197" s="2">
        <f t="shared" si="7"/>
        <v>27</v>
      </c>
      <c r="I197"/>
      <c r="J197"/>
      <c r="K197"/>
      <c r="L197"/>
      <c r="M197"/>
      <c r="N197"/>
      <c r="O197"/>
      <c r="P197"/>
      <c r="T197"/>
    </row>
    <row r="198" spans="1:20">
      <c r="A198" s="2" t="s">
        <v>744</v>
      </c>
      <c r="B198" s="2" t="s">
        <v>759</v>
      </c>
      <c r="C198" s="2" t="s">
        <v>328</v>
      </c>
      <c r="D198" s="2" t="s">
        <v>331</v>
      </c>
      <c r="E198" s="2">
        <v>340187</v>
      </c>
      <c r="F198" s="2">
        <f t="shared" si="7"/>
        <v>37</v>
      </c>
      <c r="I198"/>
      <c r="J198"/>
      <c r="K198"/>
      <c r="L198"/>
      <c r="M198"/>
      <c r="N198"/>
      <c r="O198"/>
      <c r="P198"/>
      <c r="T198"/>
    </row>
    <row r="199" spans="1:20">
      <c r="A199" s="2" t="s">
        <v>744</v>
      </c>
      <c r="B199" s="2" t="s">
        <v>759</v>
      </c>
      <c r="C199" s="2" t="s">
        <v>328</v>
      </c>
      <c r="D199" s="2" t="s">
        <v>651</v>
      </c>
      <c r="E199" s="2">
        <v>340188</v>
      </c>
      <c r="F199" s="2">
        <f t="shared" si="7"/>
        <v>20</v>
      </c>
      <c r="I199"/>
      <c r="J199"/>
      <c r="K199"/>
      <c r="L199"/>
      <c r="M199"/>
      <c r="N199"/>
      <c r="O199"/>
      <c r="P199"/>
      <c r="T199"/>
    </row>
    <row r="200" spans="1:20">
      <c r="A200" s="2" t="s">
        <v>744</v>
      </c>
      <c r="B200" s="2" t="s">
        <v>759</v>
      </c>
      <c r="C200" s="2" t="s">
        <v>343</v>
      </c>
      <c r="D200" s="2" t="s">
        <v>344</v>
      </c>
      <c r="E200" s="2">
        <v>340112</v>
      </c>
      <c r="F200" s="2">
        <f t="shared" si="7"/>
        <v>13</v>
      </c>
      <c r="I200"/>
      <c r="J200"/>
      <c r="K200"/>
      <c r="L200"/>
      <c r="M200"/>
      <c r="N200"/>
      <c r="O200"/>
      <c r="P200"/>
      <c r="T200"/>
    </row>
    <row r="201" spans="1:20">
      <c r="A201" s="2" t="s">
        <v>744</v>
      </c>
      <c r="B201" s="2" t="s">
        <v>759</v>
      </c>
      <c r="C201" s="2" t="s">
        <v>343</v>
      </c>
      <c r="D201" s="2" t="s">
        <v>345</v>
      </c>
      <c r="E201" s="2">
        <v>340191</v>
      </c>
      <c r="F201" s="2">
        <f t="shared" si="7"/>
        <v>10</v>
      </c>
      <c r="I201"/>
      <c r="J201"/>
      <c r="K201"/>
      <c r="L201"/>
      <c r="M201"/>
      <c r="N201"/>
      <c r="O201"/>
      <c r="P201"/>
      <c r="T201"/>
    </row>
    <row r="202" spans="1:20">
      <c r="A202" s="2" t="s">
        <v>744</v>
      </c>
      <c r="B202" s="2" t="s">
        <v>759</v>
      </c>
      <c r="C202" s="2" t="s">
        <v>343</v>
      </c>
      <c r="D202" s="2" t="s">
        <v>346</v>
      </c>
      <c r="E202" s="2">
        <v>340192</v>
      </c>
      <c r="F202" s="2">
        <f t="shared" si="7"/>
        <v>13</v>
      </c>
      <c r="I202"/>
      <c r="J202"/>
      <c r="K202"/>
      <c r="L202"/>
      <c r="M202"/>
      <c r="N202"/>
      <c r="O202"/>
      <c r="P202"/>
      <c r="T202"/>
    </row>
    <row r="203" spans="1:20">
      <c r="A203" s="2" t="s">
        <v>744</v>
      </c>
      <c r="B203" s="2" t="s">
        <v>759</v>
      </c>
      <c r="C203" s="2" t="s">
        <v>343</v>
      </c>
      <c r="D203" s="2" t="s">
        <v>347</v>
      </c>
      <c r="E203" s="2">
        <v>340113</v>
      </c>
      <c r="F203" s="2">
        <f t="shared" si="7"/>
        <v>16</v>
      </c>
      <c r="I203"/>
      <c r="J203"/>
      <c r="K203"/>
      <c r="L203"/>
      <c r="M203"/>
      <c r="N203"/>
      <c r="O203"/>
      <c r="P203"/>
      <c r="T203"/>
    </row>
    <row r="204" spans="1:20">
      <c r="A204" s="2" t="s">
        <v>744</v>
      </c>
      <c r="B204" s="2" t="s">
        <v>759</v>
      </c>
      <c r="C204" s="2" t="s">
        <v>354</v>
      </c>
      <c r="D204" s="2" t="s">
        <v>355</v>
      </c>
      <c r="E204" s="2">
        <v>340163</v>
      </c>
      <c r="F204" s="2">
        <f t="shared" si="7"/>
        <v>15</v>
      </c>
      <c r="I204"/>
      <c r="J204"/>
      <c r="K204"/>
      <c r="L204"/>
      <c r="M204"/>
      <c r="N204"/>
      <c r="O204"/>
      <c r="P204"/>
      <c r="T204"/>
    </row>
    <row r="205" spans="1:20">
      <c r="A205" s="2" t="s">
        <v>744</v>
      </c>
      <c r="B205" s="2" t="s">
        <v>759</v>
      </c>
      <c r="C205" s="2" t="s">
        <v>354</v>
      </c>
      <c r="D205" s="2" t="s">
        <v>356</v>
      </c>
      <c r="E205" s="2">
        <v>340196</v>
      </c>
      <c r="F205" s="2">
        <f t="shared" si="7"/>
        <v>10</v>
      </c>
      <c r="I205"/>
      <c r="J205"/>
      <c r="K205"/>
      <c r="L205"/>
      <c r="M205"/>
      <c r="N205"/>
      <c r="O205"/>
      <c r="P205"/>
      <c r="T205"/>
    </row>
    <row r="206" spans="1:20">
      <c r="A206" s="2" t="s">
        <v>744</v>
      </c>
      <c r="B206" s="2" t="s">
        <v>759</v>
      </c>
      <c r="C206" s="2" t="s">
        <v>354</v>
      </c>
      <c r="D206" s="2" t="s">
        <v>357</v>
      </c>
      <c r="E206" s="2">
        <v>340168</v>
      </c>
      <c r="F206" s="2">
        <f t="shared" si="7"/>
        <v>17</v>
      </c>
      <c r="I206"/>
      <c r="J206"/>
      <c r="K206"/>
      <c r="L206"/>
      <c r="M206"/>
      <c r="N206"/>
      <c r="O206"/>
      <c r="P206"/>
      <c r="T206"/>
    </row>
    <row r="207" spans="1:20">
      <c r="A207" s="2" t="s">
        <v>744</v>
      </c>
      <c r="B207" s="2" t="s">
        <v>759</v>
      </c>
      <c r="C207" s="2" t="s">
        <v>354</v>
      </c>
      <c r="D207" s="2" t="s">
        <v>358</v>
      </c>
      <c r="E207" s="2">
        <v>340176</v>
      </c>
      <c r="F207" s="2">
        <f t="shared" si="7"/>
        <v>13</v>
      </c>
      <c r="I207"/>
      <c r="J207"/>
      <c r="K207"/>
      <c r="L207"/>
      <c r="M207"/>
      <c r="N207"/>
      <c r="O207"/>
      <c r="P207"/>
      <c r="T207"/>
    </row>
    <row r="208" spans="1:20">
      <c r="A208" s="2" t="s">
        <v>744</v>
      </c>
      <c r="B208" s="2" t="s">
        <v>759</v>
      </c>
      <c r="C208" s="2" t="s">
        <v>354</v>
      </c>
      <c r="D208" s="2" t="s">
        <v>359</v>
      </c>
      <c r="E208" s="2">
        <v>340194</v>
      </c>
      <c r="F208" s="2">
        <f t="shared" si="7"/>
        <v>13</v>
      </c>
      <c r="I208"/>
      <c r="J208"/>
      <c r="K208"/>
      <c r="L208"/>
      <c r="M208"/>
      <c r="N208"/>
      <c r="O208"/>
      <c r="P208"/>
      <c r="T208"/>
    </row>
    <row r="209" spans="1:20">
      <c r="A209" s="2" t="s">
        <v>744</v>
      </c>
      <c r="B209" s="2" t="s">
        <v>759</v>
      </c>
      <c r="C209" s="2" t="s">
        <v>354</v>
      </c>
      <c r="D209" s="2" t="s">
        <v>361</v>
      </c>
      <c r="E209" s="2">
        <v>340199</v>
      </c>
      <c r="F209" s="2">
        <f t="shared" si="7"/>
        <v>6</v>
      </c>
      <c r="I209"/>
      <c r="J209"/>
      <c r="K209"/>
      <c r="L209"/>
      <c r="M209"/>
      <c r="N209"/>
      <c r="O209"/>
      <c r="P209"/>
      <c r="T209"/>
    </row>
    <row r="210" spans="1:20">
      <c r="A210" s="2" t="s">
        <v>744</v>
      </c>
      <c r="B210" s="2" t="s">
        <v>759</v>
      </c>
      <c r="C210" s="2" t="s">
        <v>354</v>
      </c>
      <c r="D210" s="2" t="s">
        <v>360</v>
      </c>
      <c r="E210" s="2">
        <v>340197</v>
      </c>
      <c r="F210" s="2">
        <f t="shared" si="7"/>
        <v>10</v>
      </c>
      <c r="I210"/>
      <c r="J210"/>
      <c r="K210"/>
      <c r="L210"/>
      <c r="M210"/>
      <c r="N210"/>
      <c r="O210"/>
      <c r="P210"/>
      <c r="T210"/>
    </row>
    <row r="211" spans="1:20">
      <c r="A211" s="2" t="s">
        <v>744</v>
      </c>
      <c r="B211" s="2" t="s">
        <v>759</v>
      </c>
      <c r="C211" s="2" t="s">
        <v>624</v>
      </c>
      <c r="D211" s="2" t="s">
        <v>363</v>
      </c>
      <c r="E211" s="2">
        <v>340174</v>
      </c>
      <c r="F211" s="2">
        <f t="shared" si="7"/>
        <v>14</v>
      </c>
      <c r="I211"/>
      <c r="J211"/>
      <c r="K211"/>
      <c r="L211"/>
      <c r="M211"/>
      <c r="N211"/>
      <c r="O211"/>
      <c r="P211"/>
      <c r="T211"/>
    </row>
    <row r="212" spans="1:20">
      <c r="A212" s="2" t="s">
        <v>744</v>
      </c>
      <c r="B212" s="2" t="s">
        <v>759</v>
      </c>
      <c r="C212" s="2" t="s">
        <v>624</v>
      </c>
      <c r="D212" s="2" t="s">
        <v>364</v>
      </c>
      <c r="E212" s="2">
        <v>340177</v>
      </c>
      <c r="F212" s="2">
        <f t="shared" si="7"/>
        <v>8</v>
      </c>
      <c r="I212"/>
      <c r="J212"/>
      <c r="K212"/>
      <c r="L212"/>
      <c r="M212"/>
      <c r="N212"/>
      <c r="O212"/>
      <c r="P212"/>
      <c r="T212"/>
    </row>
    <row r="213" spans="1:20">
      <c r="A213" s="2" t="s">
        <v>744</v>
      </c>
      <c r="B213" s="2" t="s">
        <v>759</v>
      </c>
      <c r="C213" s="2" t="s">
        <v>624</v>
      </c>
      <c r="D213" s="2" t="s">
        <v>365</v>
      </c>
      <c r="E213" s="2">
        <v>340198</v>
      </c>
      <c r="F213" s="2">
        <f t="shared" si="7"/>
        <v>18</v>
      </c>
      <c r="I213"/>
      <c r="J213"/>
      <c r="K213"/>
      <c r="L213"/>
      <c r="M213"/>
      <c r="N213"/>
      <c r="O213"/>
      <c r="P213"/>
      <c r="T213"/>
    </row>
    <row r="214" spans="1:20">
      <c r="A214" s="2" t="s">
        <v>744</v>
      </c>
      <c r="B214" s="2" t="s">
        <v>754</v>
      </c>
      <c r="C214" s="2" t="s">
        <v>607</v>
      </c>
      <c r="D214" s="2" t="s">
        <v>92</v>
      </c>
      <c r="E214" s="2">
        <v>340109</v>
      </c>
      <c r="F214" s="2">
        <f t="shared" si="7"/>
        <v>15</v>
      </c>
      <c r="I214"/>
      <c r="J214"/>
      <c r="K214"/>
      <c r="L214"/>
      <c r="M214"/>
      <c r="N214"/>
      <c r="O214"/>
      <c r="P214"/>
      <c r="T214"/>
    </row>
    <row r="215" spans="1:20">
      <c r="A215" s="2" t="s">
        <v>744</v>
      </c>
      <c r="B215" s="2" t="s">
        <v>754</v>
      </c>
      <c r="C215" s="2" t="s">
        <v>607</v>
      </c>
      <c r="D215" s="2" t="s">
        <v>93</v>
      </c>
      <c r="E215" s="2">
        <v>340034</v>
      </c>
      <c r="F215" s="2">
        <f t="shared" si="7"/>
        <v>11</v>
      </c>
      <c r="I215"/>
      <c r="J215"/>
      <c r="K215"/>
      <c r="L215"/>
      <c r="M215"/>
      <c r="N215"/>
      <c r="O215"/>
      <c r="P215"/>
      <c r="T215"/>
    </row>
    <row r="216" spans="1:20">
      <c r="A216" s="2" t="s">
        <v>744</v>
      </c>
      <c r="B216" s="2" t="s">
        <v>754</v>
      </c>
      <c r="C216" s="2" t="s">
        <v>607</v>
      </c>
      <c r="D216" s="2" t="s">
        <v>94</v>
      </c>
      <c r="E216" s="2">
        <v>340045</v>
      </c>
      <c r="F216" s="2">
        <f t="shared" si="7"/>
        <v>11</v>
      </c>
      <c r="I216"/>
      <c r="J216"/>
      <c r="K216"/>
      <c r="L216"/>
      <c r="M216"/>
      <c r="N216"/>
      <c r="O216"/>
      <c r="P216"/>
      <c r="T216"/>
    </row>
    <row r="217" spans="1:20">
      <c r="A217" s="2" t="s">
        <v>744</v>
      </c>
      <c r="B217" s="2" t="s">
        <v>754</v>
      </c>
      <c r="C217" s="2" t="s">
        <v>607</v>
      </c>
      <c r="D217" s="2" t="s">
        <v>95</v>
      </c>
      <c r="E217" s="2">
        <v>340048</v>
      </c>
      <c r="F217" s="2">
        <f t="shared" si="7"/>
        <v>14</v>
      </c>
      <c r="I217"/>
      <c r="J217"/>
      <c r="K217"/>
      <c r="L217"/>
      <c r="M217"/>
      <c r="N217"/>
      <c r="O217"/>
      <c r="P217"/>
      <c r="T217"/>
    </row>
    <row r="218" spans="1:20">
      <c r="A218" s="2" t="s">
        <v>744</v>
      </c>
      <c r="B218" s="2" t="s">
        <v>754</v>
      </c>
      <c r="C218" s="2" t="s">
        <v>608</v>
      </c>
      <c r="D218" s="2" t="s">
        <v>116</v>
      </c>
      <c r="E218" s="2">
        <v>340032</v>
      </c>
      <c r="F218" s="2">
        <f t="shared" si="7"/>
        <v>17</v>
      </c>
      <c r="I218"/>
      <c r="J218"/>
      <c r="K218"/>
      <c r="L218"/>
      <c r="M218"/>
      <c r="N218"/>
      <c r="O218"/>
      <c r="P218"/>
      <c r="T218"/>
    </row>
    <row r="219" spans="1:20">
      <c r="A219" s="2" t="s">
        <v>744</v>
      </c>
      <c r="B219" s="2" t="s">
        <v>754</v>
      </c>
      <c r="C219" s="2" t="s">
        <v>608</v>
      </c>
      <c r="D219" s="2" t="s">
        <v>117</v>
      </c>
      <c r="E219" s="2">
        <v>340035</v>
      </c>
      <c r="F219" s="2">
        <f t="shared" si="7"/>
        <v>11</v>
      </c>
      <c r="I219"/>
      <c r="J219"/>
      <c r="K219"/>
      <c r="L219"/>
      <c r="M219"/>
      <c r="N219"/>
      <c r="O219"/>
      <c r="P219"/>
      <c r="T219"/>
    </row>
    <row r="220" spans="1:20">
      <c r="A220" s="2" t="s">
        <v>744</v>
      </c>
      <c r="B220" s="2" t="s">
        <v>754</v>
      </c>
      <c r="C220" s="2" t="s">
        <v>608</v>
      </c>
      <c r="D220" s="2" t="s">
        <v>118</v>
      </c>
      <c r="E220" s="2">
        <v>340043</v>
      </c>
      <c r="F220" s="2">
        <f t="shared" si="7"/>
        <v>8</v>
      </c>
      <c r="I220"/>
      <c r="J220"/>
      <c r="K220"/>
      <c r="L220"/>
      <c r="M220"/>
      <c r="N220"/>
      <c r="O220"/>
      <c r="P220"/>
      <c r="T220"/>
    </row>
    <row r="221" spans="1:20">
      <c r="A221" s="2" t="s">
        <v>744</v>
      </c>
      <c r="B221" s="2" t="s">
        <v>754</v>
      </c>
      <c r="C221" s="2" t="s">
        <v>608</v>
      </c>
      <c r="D221" s="2" t="s">
        <v>119</v>
      </c>
      <c r="E221" s="2">
        <v>340057</v>
      </c>
      <c r="F221" s="2">
        <f t="shared" si="7"/>
        <v>9</v>
      </c>
      <c r="I221"/>
      <c r="J221"/>
      <c r="K221"/>
      <c r="L221"/>
      <c r="M221"/>
      <c r="N221"/>
      <c r="O221"/>
      <c r="P221"/>
      <c r="T221"/>
    </row>
    <row r="222" spans="1:20">
      <c r="A222" s="2" t="s">
        <v>744</v>
      </c>
      <c r="B222" s="2" t="s">
        <v>754</v>
      </c>
      <c r="C222" s="2" t="s">
        <v>608</v>
      </c>
      <c r="D222" s="2" t="s">
        <v>120</v>
      </c>
      <c r="E222" s="2">
        <v>340058</v>
      </c>
      <c r="F222" s="2">
        <f t="shared" si="7"/>
        <v>8</v>
      </c>
      <c r="I222"/>
      <c r="J222"/>
      <c r="K222"/>
      <c r="L222"/>
      <c r="M222"/>
      <c r="N222"/>
      <c r="O222"/>
      <c r="P222"/>
      <c r="T222"/>
    </row>
    <row r="223" spans="1:20">
      <c r="A223" s="2" t="s">
        <v>744</v>
      </c>
      <c r="B223" s="2" t="s">
        <v>754</v>
      </c>
      <c r="C223" s="2" t="s">
        <v>608</v>
      </c>
      <c r="D223" s="2" t="s">
        <v>121</v>
      </c>
      <c r="E223" s="2">
        <v>340059</v>
      </c>
      <c r="F223" s="2">
        <f t="shared" si="7"/>
        <v>19</v>
      </c>
      <c r="I223"/>
      <c r="J223"/>
      <c r="K223"/>
      <c r="L223"/>
      <c r="M223"/>
      <c r="N223"/>
      <c r="O223"/>
      <c r="P223"/>
      <c r="T223"/>
    </row>
    <row r="224" spans="1:20">
      <c r="A224" s="2" t="s">
        <v>744</v>
      </c>
      <c r="B224" s="2" t="s">
        <v>754</v>
      </c>
      <c r="C224" s="2" t="s">
        <v>151</v>
      </c>
      <c r="D224" s="2" t="s">
        <v>150</v>
      </c>
      <c r="E224" s="2">
        <v>340038</v>
      </c>
      <c r="F224" s="2">
        <f t="shared" si="7"/>
        <v>15</v>
      </c>
      <c r="I224"/>
      <c r="J224"/>
      <c r="K224"/>
      <c r="L224"/>
      <c r="M224"/>
      <c r="N224"/>
      <c r="O224"/>
      <c r="P224"/>
      <c r="T224"/>
    </row>
    <row r="225" spans="1:20">
      <c r="A225" s="2" t="s">
        <v>744</v>
      </c>
      <c r="B225" s="2" t="s">
        <v>754</v>
      </c>
      <c r="C225" s="2" t="s">
        <v>151</v>
      </c>
      <c r="D225" s="2" t="s">
        <v>152</v>
      </c>
      <c r="E225" s="2">
        <v>340040</v>
      </c>
      <c r="F225" s="2">
        <f t="shared" si="7"/>
        <v>28</v>
      </c>
      <c r="I225"/>
      <c r="J225"/>
      <c r="K225"/>
      <c r="L225"/>
      <c r="M225"/>
      <c r="N225"/>
      <c r="O225"/>
      <c r="P225"/>
      <c r="T225"/>
    </row>
    <row r="226" spans="1:20">
      <c r="A226" s="2" t="s">
        <v>744</v>
      </c>
      <c r="B226" s="2" t="s">
        <v>754</v>
      </c>
      <c r="C226" s="2" t="s">
        <v>151</v>
      </c>
      <c r="D226" s="2" t="s">
        <v>153</v>
      </c>
      <c r="E226" s="2">
        <v>340615</v>
      </c>
      <c r="F226" s="2">
        <f t="shared" si="7"/>
        <v>17</v>
      </c>
      <c r="I226"/>
      <c r="J226"/>
      <c r="K226"/>
      <c r="L226"/>
      <c r="M226"/>
      <c r="N226"/>
      <c r="O226"/>
      <c r="P226"/>
      <c r="T226"/>
    </row>
    <row r="227" spans="1:20">
      <c r="A227" s="2" t="s">
        <v>744</v>
      </c>
      <c r="B227" s="2" t="s">
        <v>754</v>
      </c>
      <c r="C227" s="2" t="s">
        <v>151</v>
      </c>
      <c r="D227" s="2" t="s">
        <v>154</v>
      </c>
      <c r="E227" s="2">
        <v>340069</v>
      </c>
      <c r="F227" s="2">
        <f t="shared" si="7"/>
        <v>47</v>
      </c>
      <c r="I227"/>
      <c r="J227"/>
      <c r="K227"/>
      <c r="L227"/>
      <c r="M227"/>
      <c r="N227"/>
      <c r="O227"/>
      <c r="P227"/>
      <c r="T227"/>
    </row>
    <row r="228" spans="1:20">
      <c r="A228" s="2" t="s">
        <v>744</v>
      </c>
      <c r="B228" s="2" t="s">
        <v>754</v>
      </c>
      <c r="C228" s="2" t="s">
        <v>615</v>
      </c>
      <c r="D228" s="2" t="s">
        <v>236</v>
      </c>
      <c r="E228" s="2">
        <v>340049</v>
      </c>
      <c r="F228" s="2">
        <f t="shared" si="7"/>
        <v>7</v>
      </c>
      <c r="I228"/>
      <c r="J228"/>
      <c r="K228"/>
      <c r="L228"/>
      <c r="M228"/>
      <c r="N228"/>
      <c r="O228"/>
      <c r="P228"/>
      <c r="T228"/>
    </row>
    <row r="229" spans="1:20">
      <c r="A229" s="2" t="s">
        <v>744</v>
      </c>
      <c r="B229" s="2" t="s">
        <v>754</v>
      </c>
      <c r="C229" s="2" t="s">
        <v>615</v>
      </c>
      <c r="D229" s="2" t="s">
        <v>237</v>
      </c>
      <c r="E229" s="2">
        <v>340060</v>
      </c>
      <c r="F229" s="2">
        <f t="shared" si="7"/>
        <v>9</v>
      </c>
      <c r="I229"/>
      <c r="J229"/>
      <c r="K229"/>
      <c r="L229"/>
      <c r="M229"/>
      <c r="N229"/>
      <c r="O229"/>
      <c r="P229"/>
      <c r="T229"/>
    </row>
    <row r="230" spans="1:20">
      <c r="A230" s="2" t="s">
        <v>744</v>
      </c>
      <c r="B230" s="2" t="s">
        <v>754</v>
      </c>
      <c r="C230" s="2" t="s">
        <v>615</v>
      </c>
      <c r="D230" s="2" t="s">
        <v>238</v>
      </c>
      <c r="E230" s="2">
        <v>340070</v>
      </c>
      <c r="F230" s="2">
        <f t="shared" si="7"/>
        <v>23</v>
      </c>
      <c r="I230"/>
      <c r="J230"/>
      <c r="K230"/>
      <c r="L230"/>
      <c r="M230"/>
      <c r="N230"/>
      <c r="O230"/>
      <c r="P230"/>
      <c r="T230"/>
    </row>
    <row r="231" spans="1:20">
      <c r="A231" s="2" t="s">
        <v>744</v>
      </c>
      <c r="B231" s="2" t="s">
        <v>754</v>
      </c>
      <c r="C231" s="2" t="s">
        <v>618</v>
      </c>
      <c r="D231" s="2" t="s">
        <v>272</v>
      </c>
      <c r="E231" s="2">
        <v>340031</v>
      </c>
      <c r="F231" s="2">
        <f t="shared" si="7"/>
        <v>13</v>
      </c>
      <c r="I231"/>
      <c r="J231"/>
      <c r="K231"/>
      <c r="L231"/>
      <c r="M231"/>
      <c r="N231"/>
      <c r="O231"/>
      <c r="P231"/>
      <c r="T231"/>
    </row>
    <row r="232" spans="1:20">
      <c r="A232" s="2" t="s">
        <v>744</v>
      </c>
      <c r="B232" s="2" t="s">
        <v>754</v>
      </c>
      <c r="C232" s="2" t="s">
        <v>618</v>
      </c>
      <c r="D232" s="2" t="s">
        <v>273</v>
      </c>
      <c r="E232" s="2">
        <v>340207</v>
      </c>
      <c r="F232" s="2">
        <f t="shared" si="7"/>
        <v>12</v>
      </c>
      <c r="I232"/>
      <c r="J232"/>
      <c r="K232"/>
      <c r="L232"/>
      <c r="M232"/>
      <c r="N232"/>
      <c r="O232"/>
      <c r="P232"/>
      <c r="T232"/>
    </row>
    <row r="233" spans="1:20">
      <c r="A233" s="2" t="s">
        <v>744</v>
      </c>
      <c r="B233" s="2" t="s">
        <v>754</v>
      </c>
      <c r="C233" s="2" t="s">
        <v>618</v>
      </c>
      <c r="D233" s="2" t="s">
        <v>274</v>
      </c>
      <c r="E233" s="2">
        <v>340215</v>
      </c>
      <c r="F233" s="2">
        <f t="shared" si="7"/>
        <v>16</v>
      </c>
      <c r="I233"/>
      <c r="J233"/>
      <c r="K233"/>
      <c r="L233"/>
      <c r="M233"/>
      <c r="N233"/>
      <c r="O233"/>
      <c r="P233"/>
      <c r="T233"/>
    </row>
    <row r="234" spans="1:20">
      <c r="A234" s="2" t="s">
        <v>744</v>
      </c>
      <c r="B234" s="2" t="s">
        <v>754</v>
      </c>
      <c r="C234" s="2" t="s">
        <v>618</v>
      </c>
      <c r="D234" s="2" t="s">
        <v>275</v>
      </c>
      <c r="E234" s="2">
        <v>340220</v>
      </c>
      <c r="F234" s="2">
        <f t="shared" si="7"/>
        <v>15</v>
      </c>
      <c r="I234"/>
      <c r="J234"/>
      <c r="K234"/>
      <c r="L234"/>
      <c r="M234"/>
      <c r="N234"/>
      <c r="O234"/>
      <c r="P234"/>
      <c r="T234"/>
    </row>
    <row r="235" spans="1:20">
      <c r="A235" s="2" t="s">
        <v>744</v>
      </c>
      <c r="B235" s="2" t="s">
        <v>754</v>
      </c>
      <c r="C235" s="2" t="s">
        <v>618</v>
      </c>
      <c r="D235" s="2" t="s">
        <v>276</v>
      </c>
      <c r="E235" s="2">
        <v>340052</v>
      </c>
      <c r="F235" s="2">
        <f t="shared" si="7"/>
        <v>12</v>
      </c>
      <c r="I235"/>
      <c r="J235"/>
      <c r="K235"/>
      <c r="L235"/>
      <c r="M235"/>
      <c r="N235"/>
      <c r="O235"/>
      <c r="P235"/>
      <c r="T235"/>
    </row>
    <row r="236" spans="1:20">
      <c r="A236" s="2" t="s">
        <v>744</v>
      </c>
      <c r="B236" s="2" t="s">
        <v>754</v>
      </c>
      <c r="C236" s="2" t="s">
        <v>618</v>
      </c>
      <c r="D236" s="2" t="s">
        <v>277</v>
      </c>
      <c r="E236" s="2">
        <v>340053</v>
      </c>
      <c r="F236" s="2">
        <f t="shared" si="7"/>
        <v>15</v>
      </c>
      <c r="I236"/>
      <c r="J236"/>
      <c r="K236"/>
      <c r="L236"/>
      <c r="M236"/>
      <c r="N236"/>
      <c r="O236"/>
      <c r="P236"/>
      <c r="T236"/>
    </row>
    <row r="237" spans="1:20">
      <c r="A237" s="2" t="s">
        <v>744</v>
      </c>
      <c r="B237" s="2" t="s">
        <v>754</v>
      </c>
      <c r="C237" s="2" t="s">
        <v>620</v>
      </c>
      <c r="D237" s="2" t="s">
        <v>285</v>
      </c>
      <c r="E237" s="2">
        <v>340047</v>
      </c>
      <c r="F237" s="2">
        <f t="shared" si="7"/>
        <v>31</v>
      </c>
      <c r="I237"/>
      <c r="J237"/>
      <c r="K237"/>
      <c r="L237"/>
      <c r="M237"/>
      <c r="N237"/>
      <c r="O237"/>
      <c r="P237"/>
      <c r="T237"/>
    </row>
    <row r="238" spans="1:20">
      <c r="A238" s="2" t="s">
        <v>744</v>
      </c>
      <c r="B238" s="2" t="s">
        <v>754</v>
      </c>
      <c r="C238" s="2" t="s">
        <v>620</v>
      </c>
      <c r="D238" s="2" t="s">
        <v>286</v>
      </c>
      <c r="E238" s="2">
        <v>340055</v>
      </c>
      <c r="F238" s="2">
        <f t="shared" si="7"/>
        <v>40</v>
      </c>
      <c r="I238"/>
      <c r="J238"/>
      <c r="K238"/>
      <c r="L238"/>
      <c r="M238"/>
      <c r="N238"/>
      <c r="O238"/>
      <c r="P238"/>
      <c r="T238"/>
    </row>
    <row r="239" spans="1:20">
      <c r="A239" s="2" t="s">
        <v>744</v>
      </c>
      <c r="B239" s="2" t="s">
        <v>754</v>
      </c>
      <c r="C239" s="2" t="s">
        <v>620</v>
      </c>
      <c r="D239" s="2" t="s">
        <v>287</v>
      </c>
      <c r="E239" s="2">
        <v>340062</v>
      </c>
      <c r="F239" s="2">
        <f t="shared" si="7"/>
        <v>9</v>
      </c>
      <c r="I239"/>
      <c r="J239"/>
      <c r="K239"/>
      <c r="L239"/>
      <c r="M239"/>
      <c r="N239"/>
      <c r="O239"/>
      <c r="P239"/>
      <c r="T239"/>
    </row>
    <row r="240" spans="1:20">
      <c r="A240" s="2" t="s">
        <v>744</v>
      </c>
      <c r="B240" s="2" t="s">
        <v>754</v>
      </c>
      <c r="C240" s="2" t="s">
        <v>424</v>
      </c>
      <c r="D240" s="2" t="s">
        <v>425</v>
      </c>
      <c r="E240" s="2">
        <v>340033</v>
      </c>
      <c r="F240" s="2">
        <f t="shared" si="7"/>
        <v>10</v>
      </c>
      <c r="I240"/>
      <c r="J240"/>
      <c r="K240"/>
      <c r="L240"/>
      <c r="M240"/>
      <c r="N240"/>
      <c r="O240"/>
      <c r="P240"/>
      <c r="T240"/>
    </row>
    <row r="241" spans="1:20">
      <c r="A241" s="2" t="s">
        <v>744</v>
      </c>
      <c r="B241" s="2" t="s">
        <v>754</v>
      </c>
      <c r="C241" s="2" t="s">
        <v>424</v>
      </c>
      <c r="D241" s="2" t="s">
        <v>426</v>
      </c>
      <c r="E241" s="2">
        <v>340050</v>
      </c>
      <c r="F241" s="2">
        <f t="shared" si="7"/>
        <v>10</v>
      </c>
      <c r="I241"/>
      <c r="J241"/>
      <c r="K241"/>
      <c r="L241"/>
      <c r="M241"/>
      <c r="N241"/>
      <c r="O241"/>
      <c r="P241"/>
      <c r="T241"/>
    </row>
    <row r="242" spans="1:20">
      <c r="A242" s="2" t="s">
        <v>744</v>
      </c>
      <c r="B242" s="2" t="s">
        <v>754</v>
      </c>
      <c r="C242" s="2" t="s">
        <v>424</v>
      </c>
      <c r="D242" s="2" t="s">
        <v>427</v>
      </c>
      <c r="E242" s="2">
        <v>340063</v>
      </c>
      <c r="F242" s="2">
        <f t="shared" si="7"/>
        <v>8</v>
      </c>
      <c r="I242"/>
      <c r="J242"/>
      <c r="K242"/>
      <c r="L242"/>
      <c r="M242"/>
      <c r="N242"/>
      <c r="O242"/>
      <c r="P242"/>
      <c r="T242"/>
    </row>
    <row r="243" spans="1:20">
      <c r="A243" s="2" t="s">
        <v>744</v>
      </c>
      <c r="B243" s="2" t="s">
        <v>754</v>
      </c>
      <c r="C243" s="2" t="s">
        <v>424</v>
      </c>
      <c r="D243" s="2" t="s">
        <v>428</v>
      </c>
      <c r="E243" s="2">
        <v>340064</v>
      </c>
      <c r="F243" s="2">
        <f t="shared" si="7"/>
        <v>13</v>
      </c>
      <c r="I243"/>
      <c r="J243"/>
      <c r="K243"/>
      <c r="L243"/>
      <c r="M243"/>
      <c r="N243"/>
      <c r="O243"/>
      <c r="P243"/>
      <c r="T243"/>
    </row>
    <row r="244" spans="1:20">
      <c r="A244" s="2" t="s">
        <v>744</v>
      </c>
      <c r="B244" s="2" t="s">
        <v>757</v>
      </c>
      <c r="C244" s="2" t="s">
        <v>45</v>
      </c>
      <c r="D244" s="2" t="s">
        <v>46</v>
      </c>
      <c r="E244" s="2">
        <v>340003</v>
      </c>
      <c r="F244" s="2">
        <f t="shared" si="7"/>
        <v>10</v>
      </c>
      <c r="I244"/>
      <c r="J244"/>
      <c r="K244"/>
      <c r="L244"/>
      <c r="M244"/>
      <c r="N244"/>
      <c r="O244"/>
      <c r="P244"/>
      <c r="T244"/>
    </row>
    <row r="245" spans="1:20">
      <c r="A245" s="2" t="s">
        <v>744</v>
      </c>
      <c r="B245" s="2" t="s">
        <v>757</v>
      </c>
      <c r="C245" s="2" t="s">
        <v>45</v>
      </c>
      <c r="D245" s="2" t="s">
        <v>47</v>
      </c>
      <c r="E245" s="2">
        <v>340004</v>
      </c>
      <c r="F245" s="2">
        <f t="shared" si="7"/>
        <v>26</v>
      </c>
      <c r="I245"/>
      <c r="J245"/>
      <c r="K245"/>
      <c r="L245"/>
      <c r="M245"/>
      <c r="N245"/>
      <c r="O245"/>
      <c r="P245"/>
      <c r="T245"/>
    </row>
    <row r="246" spans="1:20">
      <c r="A246" s="2" t="s">
        <v>744</v>
      </c>
      <c r="B246" s="2" t="s">
        <v>757</v>
      </c>
      <c r="C246" s="2" t="s">
        <v>45</v>
      </c>
      <c r="D246" s="2" t="s">
        <v>48</v>
      </c>
      <c r="E246" s="2">
        <v>340006</v>
      </c>
      <c r="F246" s="2">
        <f t="shared" si="7"/>
        <v>8</v>
      </c>
      <c r="I246"/>
      <c r="J246"/>
      <c r="K246"/>
      <c r="L246"/>
      <c r="M246"/>
      <c r="N246"/>
      <c r="O246"/>
      <c r="P246"/>
      <c r="T246"/>
    </row>
    <row r="247" spans="1:20">
      <c r="A247" s="2" t="s">
        <v>744</v>
      </c>
      <c r="B247" s="2" t="s">
        <v>757</v>
      </c>
      <c r="C247" s="2" t="s">
        <v>45</v>
      </c>
      <c r="D247" s="2" t="s">
        <v>49</v>
      </c>
      <c r="E247" s="2">
        <v>340017</v>
      </c>
      <c r="F247" s="2">
        <f t="shared" si="7"/>
        <v>5</v>
      </c>
      <c r="I247"/>
      <c r="J247"/>
      <c r="K247"/>
      <c r="L247"/>
      <c r="M247"/>
      <c r="N247"/>
      <c r="O247"/>
      <c r="P247"/>
      <c r="T247"/>
    </row>
    <row r="248" spans="1:20">
      <c r="A248" s="2" t="s">
        <v>744</v>
      </c>
      <c r="B248" s="2" t="s">
        <v>757</v>
      </c>
      <c r="C248" s="2" t="s">
        <v>45</v>
      </c>
      <c r="D248" s="2" t="s">
        <v>50</v>
      </c>
      <c r="E248" s="2">
        <v>340020</v>
      </c>
      <c r="F248" s="2">
        <f t="shared" si="7"/>
        <v>22</v>
      </c>
      <c r="I248"/>
      <c r="J248"/>
      <c r="K248"/>
      <c r="L248"/>
      <c r="M248"/>
      <c r="N248"/>
      <c r="O248"/>
      <c r="P248"/>
      <c r="T248"/>
    </row>
    <row r="249" spans="1:20">
      <c r="A249" s="2" t="s">
        <v>744</v>
      </c>
      <c r="B249" s="2" t="s">
        <v>757</v>
      </c>
      <c r="C249" s="2" t="s">
        <v>45</v>
      </c>
      <c r="D249" s="2" t="s">
        <v>51</v>
      </c>
      <c r="E249" s="2">
        <v>340028</v>
      </c>
      <c r="F249" s="2">
        <f t="shared" si="7"/>
        <v>9</v>
      </c>
      <c r="I249"/>
      <c r="J249"/>
      <c r="K249"/>
      <c r="L249"/>
      <c r="M249"/>
      <c r="N249"/>
      <c r="O249"/>
      <c r="P249"/>
      <c r="T249"/>
    </row>
    <row r="250" spans="1:20">
      <c r="A250" s="2" t="s">
        <v>744</v>
      </c>
      <c r="B250" s="2" t="s">
        <v>757</v>
      </c>
      <c r="C250" s="2" t="s">
        <v>45</v>
      </c>
      <c r="D250" s="2" t="s">
        <v>52</v>
      </c>
      <c r="E250" s="2">
        <v>340021</v>
      </c>
      <c r="F250" s="2">
        <f t="shared" si="7"/>
        <v>10</v>
      </c>
      <c r="I250"/>
      <c r="J250"/>
      <c r="K250"/>
      <c r="L250"/>
      <c r="M250"/>
      <c r="N250"/>
      <c r="O250"/>
      <c r="P250"/>
      <c r="T250"/>
    </row>
    <row r="251" spans="1:20">
      <c r="A251" s="2" t="s">
        <v>744</v>
      </c>
      <c r="B251" s="2" t="s">
        <v>757</v>
      </c>
      <c r="C251" s="2" t="s">
        <v>45</v>
      </c>
      <c r="D251" s="2" t="s">
        <v>53</v>
      </c>
      <c r="E251" s="2">
        <v>340022</v>
      </c>
      <c r="F251" s="2">
        <f t="shared" si="7"/>
        <v>10</v>
      </c>
      <c r="I251"/>
      <c r="J251"/>
      <c r="K251"/>
      <c r="L251"/>
      <c r="M251"/>
      <c r="N251"/>
      <c r="O251"/>
      <c r="P251"/>
      <c r="T251"/>
    </row>
    <row r="252" spans="1:20">
      <c r="A252" s="2" t="s">
        <v>744</v>
      </c>
      <c r="B252" s="2" t="s">
        <v>757</v>
      </c>
      <c r="C252" s="2" t="s">
        <v>45</v>
      </c>
      <c r="D252" s="2" t="s">
        <v>54</v>
      </c>
      <c r="E252" s="2">
        <v>340025</v>
      </c>
      <c r="F252" s="2">
        <f t="shared" si="7"/>
        <v>10</v>
      </c>
      <c r="I252"/>
      <c r="J252"/>
      <c r="K252"/>
      <c r="L252"/>
      <c r="M252"/>
      <c r="N252"/>
      <c r="O252"/>
      <c r="P252"/>
      <c r="T252"/>
    </row>
    <row r="253" spans="1:20">
      <c r="A253" s="2" t="s">
        <v>744</v>
      </c>
      <c r="B253" s="2" t="s">
        <v>757</v>
      </c>
      <c r="C253" s="2" t="s">
        <v>45</v>
      </c>
      <c r="D253" s="2" t="s">
        <v>55</v>
      </c>
      <c r="E253" s="2">
        <v>340026</v>
      </c>
      <c r="F253" s="2">
        <f t="shared" si="7"/>
        <v>28</v>
      </c>
      <c r="I253"/>
      <c r="J253"/>
      <c r="K253"/>
      <c r="L253"/>
      <c r="M253"/>
      <c r="N253"/>
      <c r="O253"/>
      <c r="P253"/>
      <c r="T253"/>
    </row>
    <row r="254" spans="1:20">
      <c r="A254" s="2" t="s">
        <v>744</v>
      </c>
      <c r="B254" s="2" t="s">
        <v>757</v>
      </c>
      <c r="C254" s="2" t="s">
        <v>45</v>
      </c>
      <c r="D254" s="2" t="s">
        <v>56</v>
      </c>
      <c r="E254" s="2">
        <v>340029</v>
      </c>
      <c r="F254" s="2">
        <f t="shared" si="7"/>
        <v>12</v>
      </c>
      <c r="I254"/>
      <c r="J254"/>
      <c r="K254"/>
      <c r="L254"/>
      <c r="M254"/>
      <c r="N254"/>
      <c r="O254"/>
      <c r="P254"/>
      <c r="T254"/>
    </row>
    <row r="255" spans="1:20">
      <c r="A255" s="2" t="s">
        <v>744</v>
      </c>
      <c r="B255" s="2" t="s">
        <v>757</v>
      </c>
      <c r="C255" s="2" t="s">
        <v>45</v>
      </c>
      <c r="D255" s="2" t="s">
        <v>57</v>
      </c>
      <c r="E255" s="2">
        <v>340030</v>
      </c>
      <c r="F255" s="2">
        <f t="shared" si="7"/>
        <v>15</v>
      </c>
      <c r="I255"/>
      <c r="J255"/>
      <c r="K255"/>
      <c r="L255"/>
      <c r="M255"/>
      <c r="N255"/>
      <c r="O255"/>
      <c r="P255"/>
      <c r="T255"/>
    </row>
    <row r="256" spans="1:20">
      <c r="A256" s="2" t="s">
        <v>744</v>
      </c>
      <c r="B256" s="2" t="s">
        <v>757</v>
      </c>
      <c r="C256" s="2" t="s">
        <v>843</v>
      </c>
      <c r="D256" s="2" t="s">
        <v>26</v>
      </c>
      <c r="E256" s="2">
        <v>340136</v>
      </c>
      <c r="F256" s="2">
        <f t="shared" si="7"/>
        <v>10</v>
      </c>
      <c r="I256"/>
      <c r="J256"/>
      <c r="K256"/>
      <c r="L256"/>
      <c r="M256"/>
      <c r="N256"/>
      <c r="O256"/>
      <c r="P256"/>
      <c r="T256"/>
    </row>
    <row r="257" spans="1:20">
      <c r="A257" s="2" t="s">
        <v>744</v>
      </c>
      <c r="B257" s="2" t="s">
        <v>757</v>
      </c>
      <c r="C257" s="2" t="s">
        <v>843</v>
      </c>
      <c r="D257" s="2" t="s">
        <v>79</v>
      </c>
      <c r="E257" s="2">
        <v>340080</v>
      </c>
      <c r="F257" s="2">
        <f t="shared" si="7"/>
        <v>28</v>
      </c>
      <c r="I257"/>
      <c r="J257"/>
      <c r="K257"/>
      <c r="L257"/>
      <c r="M257"/>
      <c r="N257"/>
      <c r="O257"/>
      <c r="P257"/>
      <c r="T257"/>
    </row>
    <row r="258" spans="1:20">
      <c r="A258" s="2" t="s">
        <v>744</v>
      </c>
      <c r="B258" s="2" t="s">
        <v>757</v>
      </c>
      <c r="C258" s="2" t="s">
        <v>843</v>
      </c>
      <c r="D258" s="2" t="s">
        <v>27</v>
      </c>
      <c r="E258" s="2">
        <v>340142</v>
      </c>
      <c r="F258" s="2">
        <f t="shared" ref="F258:F321" si="8">LEN(D258)</f>
        <v>15</v>
      </c>
      <c r="I258"/>
      <c r="J258"/>
      <c r="K258"/>
      <c r="L258"/>
      <c r="M258"/>
      <c r="N258"/>
      <c r="O258"/>
      <c r="P258"/>
      <c r="T258"/>
    </row>
    <row r="259" spans="1:20">
      <c r="A259" s="2" t="s">
        <v>744</v>
      </c>
      <c r="B259" s="2" t="s">
        <v>757</v>
      </c>
      <c r="C259" s="2" t="s">
        <v>843</v>
      </c>
      <c r="D259" s="2" t="s">
        <v>80</v>
      </c>
      <c r="E259" s="2">
        <v>340076</v>
      </c>
      <c r="F259" s="2">
        <f t="shared" si="8"/>
        <v>12</v>
      </c>
      <c r="I259"/>
      <c r="J259"/>
      <c r="K259"/>
      <c r="L259"/>
      <c r="M259"/>
      <c r="N259"/>
      <c r="O259"/>
      <c r="P259"/>
      <c r="T259"/>
    </row>
    <row r="260" spans="1:20">
      <c r="A260" s="2" t="s">
        <v>744</v>
      </c>
      <c r="B260" s="2" t="s">
        <v>757</v>
      </c>
      <c r="C260" s="2" t="s">
        <v>843</v>
      </c>
      <c r="D260" s="2" t="s">
        <v>81</v>
      </c>
      <c r="E260" s="2">
        <v>340087</v>
      </c>
      <c r="F260" s="2">
        <f t="shared" si="8"/>
        <v>13</v>
      </c>
      <c r="I260"/>
      <c r="J260"/>
      <c r="K260"/>
      <c r="L260"/>
      <c r="M260"/>
      <c r="N260"/>
      <c r="O260"/>
      <c r="P260"/>
      <c r="T260"/>
    </row>
    <row r="261" spans="1:20">
      <c r="A261" s="2" t="s">
        <v>744</v>
      </c>
      <c r="B261" s="2" t="s">
        <v>757</v>
      </c>
      <c r="C261" s="2" t="s">
        <v>843</v>
      </c>
      <c r="D261" s="2" t="s">
        <v>82</v>
      </c>
      <c r="E261" s="2">
        <v>340077</v>
      </c>
      <c r="F261" s="2">
        <f t="shared" si="8"/>
        <v>10</v>
      </c>
      <c r="I261"/>
      <c r="J261"/>
      <c r="K261"/>
      <c r="L261"/>
      <c r="M261"/>
      <c r="N261"/>
      <c r="O261"/>
      <c r="P261"/>
      <c r="T261"/>
    </row>
    <row r="262" spans="1:20">
      <c r="A262" s="2" t="s">
        <v>744</v>
      </c>
      <c r="B262" s="2" t="s">
        <v>757</v>
      </c>
      <c r="C262" s="2" t="s">
        <v>843</v>
      </c>
      <c r="D262" s="2" t="s">
        <v>28</v>
      </c>
      <c r="E262" s="2">
        <v>340147</v>
      </c>
      <c r="F262" s="2">
        <f t="shared" si="8"/>
        <v>9</v>
      </c>
      <c r="I262"/>
      <c r="J262"/>
      <c r="K262"/>
      <c r="L262"/>
      <c r="M262"/>
      <c r="N262"/>
      <c r="O262"/>
      <c r="P262"/>
      <c r="T262"/>
    </row>
    <row r="263" spans="1:20">
      <c r="A263" s="2" t="s">
        <v>744</v>
      </c>
      <c r="B263" s="2" t="s">
        <v>757</v>
      </c>
      <c r="C263" s="2" t="s">
        <v>843</v>
      </c>
      <c r="D263" s="2" t="s">
        <v>83</v>
      </c>
      <c r="E263" s="2">
        <v>340096</v>
      </c>
      <c r="F263" s="2">
        <f t="shared" si="8"/>
        <v>10</v>
      </c>
      <c r="I263"/>
      <c r="J263"/>
      <c r="K263"/>
      <c r="L263"/>
      <c r="M263"/>
      <c r="N263"/>
      <c r="O263"/>
      <c r="P263"/>
      <c r="T263"/>
    </row>
    <row r="264" spans="1:20">
      <c r="A264" s="2" t="s">
        <v>744</v>
      </c>
      <c r="B264" s="2" t="s">
        <v>757</v>
      </c>
      <c r="C264" s="2" t="s">
        <v>843</v>
      </c>
      <c r="D264" s="2" t="s">
        <v>84</v>
      </c>
      <c r="E264" s="2">
        <v>340097</v>
      </c>
      <c r="F264" s="2">
        <f t="shared" si="8"/>
        <v>13</v>
      </c>
      <c r="I264"/>
      <c r="J264"/>
      <c r="K264"/>
      <c r="L264"/>
      <c r="M264"/>
      <c r="N264"/>
      <c r="O264"/>
      <c r="P264"/>
      <c r="T264"/>
    </row>
    <row r="265" spans="1:20">
      <c r="A265" s="2" t="s">
        <v>744</v>
      </c>
      <c r="B265" s="2" t="s">
        <v>757</v>
      </c>
      <c r="C265" s="2" t="s">
        <v>843</v>
      </c>
      <c r="D265" s="2" t="s">
        <v>85</v>
      </c>
      <c r="E265" s="2">
        <v>340098</v>
      </c>
      <c r="F265" s="2">
        <f t="shared" si="8"/>
        <v>5</v>
      </c>
      <c r="I265"/>
      <c r="J265"/>
      <c r="K265"/>
      <c r="L265"/>
      <c r="M265"/>
      <c r="N265"/>
      <c r="O265"/>
      <c r="P265"/>
      <c r="T265"/>
    </row>
    <row r="266" spans="1:20">
      <c r="A266" s="2" t="s">
        <v>744</v>
      </c>
      <c r="B266" s="2" t="s">
        <v>757</v>
      </c>
      <c r="C266" s="2" t="s">
        <v>87</v>
      </c>
      <c r="D266" s="2" t="s">
        <v>87</v>
      </c>
      <c r="E266" s="2">
        <v>340078</v>
      </c>
      <c r="F266" s="2">
        <f t="shared" si="8"/>
        <v>8</v>
      </c>
      <c r="I266"/>
      <c r="J266"/>
      <c r="K266"/>
      <c r="L266"/>
      <c r="M266"/>
      <c r="N266"/>
      <c r="O266"/>
      <c r="P266"/>
      <c r="T266"/>
    </row>
    <row r="267" spans="1:20">
      <c r="A267" s="2" t="s">
        <v>744</v>
      </c>
      <c r="B267" s="2" t="s">
        <v>757</v>
      </c>
      <c r="C267" s="2" t="s">
        <v>32</v>
      </c>
      <c r="D267" s="2" t="s">
        <v>31</v>
      </c>
      <c r="E267" s="2">
        <v>340072</v>
      </c>
      <c r="F267" s="2">
        <f t="shared" si="8"/>
        <v>10</v>
      </c>
      <c r="I267"/>
      <c r="J267"/>
      <c r="K267"/>
      <c r="L267"/>
      <c r="M267"/>
      <c r="N267"/>
      <c r="O267"/>
      <c r="P267"/>
      <c r="T267"/>
    </row>
    <row r="268" spans="1:20">
      <c r="A268" s="2" t="s">
        <v>744</v>
      </c>
      <c r="B268" s="2" t="s">
        <v>757</v>
      </c>
      <c r="C268" s="2" t="s">
        <v>32</v>
      </c>
      <c r="D268" s="2" t="s">
        <v>33</v>
      </c>
      <c r="E268" s="2">
        <v>340088</v>
      </c>
      <c r="F268" s="2">
        <f t="shared" si="8"/>
        <v>6</v>
      </c>
      <c r="I268"/>
      <c r="J268"/>
      <c r="K268"/>
      <c r="L268"/>
      <c r="M268"/>
      <c r="N268"/>
      <c r="O268"/>
      <c r="P268"/>
      <c r="T268"/>
    </row>
    <row r="269" spans="1:20">
      <c r="A269" s="2" t="s">
        <v>744</v>
      </c>
      <c r="B269" s="2" t="s">
        <v>757</v>
      </c>
      <c r="C269" s="2" t="s">
        <v>32</v>
      </c>
      <c r="D269" s="2" t="s">
        <v>603</v>
      </c>
      <c r="E269" s="2">
        <v>340094</v>
      </c>
      <c r="F269" s="2">
        <f t="shared" si="8"/>
        <v>55</v>
      </c>
      <c r="I269"/>
      <c r="J269"/>
      <c r="K269"/>
      <c r="L269"/>
      <c r="M269"/>
      <c r="N269"/>
      <c r="O269"/>
      <c r="P269"/>
      <c r="T269"/>
    </row>
    <row r="270" spans="1:20">
      <c r="A270" s="2" t="s">
        <v>744</v>
      </c>
      <c r="B270" s="2" t="s">
        <v>757</v>
      </c>
      <c r="C270" s="2" t="s">
        <v>32</v>
      </c>
      <c r="D270" s="2" t="s">
        <v>34</v>
      </c>
      <c r="E270" s="2">
        <v>340099</v>
      </c>
      <c r="F270" s="2">
        <f t="shared" si="8"/>
        <v>11</v>
      </c>
      <c r="I270"/>
      <c r="J270"/>
      <c r="K270"/>
      <c r="L270"/>
      <c r="M270"/>
      <c r="N270"/>
      <c r="O270"/>
      <c r="P270"/>
      <c r="T270"/>
    </row>
    <row r="271" spans="1:20">
      <c r="A271" s="2" t="s">
        <v>744</v>
      </c>
      <c r="B271" s="2" t="s">
        <v>757</v>
      </c>
      <c r="C271" s="2" t="s">
        <v>164</v>
      </c>
      <c r="D271" s="2" t="s">
        <v>165</v>
      </c>
      <c r="E271" s="2">
        <v>340073</v>
      </c>
      <c r="F271" s="2">
        <f t="shared" si="8"/>
        <v>21</v>
      </c>
      <c r="I271"/>
      <c r="J271"/>
      <c r="K271"/>
      <c r="L271"/>
      <c r="M271"/>
      <c r="N271"/>
      <c r="O271"/>
      <c r="P271"/>
      <c r="T271"/>
    </row>
    <row r="272" spans="1:20">
      <c r="A272" s="2" t="s">
        <v>744</v>
      </c>
      <c r="B272" s="2" t="s">
        <v>757</v>
      </c>
      <c r="C272" s="2" t="s">
        <v>164</v>
      </c>
      <c r="D272" s="2" t="s">
        <v>166</v>
      </c>
      <c r="E272" s="2">
        <v>340082</v>
      </c>
      <c r="F272" s="2">
        <f t="shared" si="8"/>
        <v>19</v>
      </c>
      <c r="I272"/>
      <c r="J272"/>
      <c r="K272"/>
      <c r="L272"/>
      <c r="M272"/>
      <c r="N272"/>
      <c r="O272"/>
      <c r="P272"/>
      <c r="T272"/>
    </row>
    <row r="273" spans="1:20">
      <c r="A273" s="2" t="s">
        <v>744</v>
      </c>
      <c r="B273" s="2" t="s">
        <v>757</v>
      </c>
      <c r="C273" s="2" t="s">
        <v>164</v>
      </c>
      <c r="D273" s="2" t="s">
        <v>167</v>
      </c>
      <c r="E273" s="2">
        <v>340083</v>
      </c>
      <c r="F273" s="2">
        <f t="shared" si="8"/>
        <v>9</v>
      </c>
      <c r="I273"/>
      <c r="J273"/>
      <c r="K273"/>
      <c r="L273"/>
      <c r="M273"/>
      <c r="N273"/>
      <c r="O273"/>
      <c r="P273"/>
      <c r="T273"/>
    </row>
    <row r="274" spans="1:20">
      <c r="A274" s="2" t="s">
        <v>744</v>
      </c>
      <c r="B274" s="2" t="s">
        <v>757</v>
      </c>
      <c r="C274" s="2" t="s">
        <v>164</v>
      </c>
      <c r="D274" s="2" t="s">
        <v>168</v>
      </c>
      <c r="E274" s="2">
        <v>340084</v>
      </c>
      <c r="F274" s="2">
        <f t="shared" si="8"/>
        <v>8</v>
      </c>
      <c r="I274"/>
      <c r="J274"/>
      <c r="K274"/>
      <c r="L274"/>
      <c r="M274"/>
      <c r="N274"/>
      <c r="O274"/>
      <c r="P274"/>
      <c r="T274"/>
    </row>
    <row r="275" spans="1:20">
      <c r="A275" s="2" t="s">
        <v>744</v>
      </c>
      <c r="B275" s="2" t="s">
        <v>757</v>
      </c>
      <c r="C275" s="2" t="s">
        <v>164</v>
      </c>
      <c r="D275" s="2" t="s">
        <v>169</v>
      </c>
      <c r="E275" s="2">
        <v>340085</v>
      </c>
      <c r="F275" s="2">
        <f t="shared" si="8"/>
        <v>10</v>
      </c>
      <c r="I275"/>
      <c r="J275"/>
      <c r="K275"/>
      <c r="L275"/>
      <c r="M275"/>
      <c r="N275"/>
      <c r="O275"/>
      <c r="P275"/>
      <c r="T275"/>
    </row>
    <row r="276" spans="1:20">
      <c r="A276" s="2" t="s">
        <v>744</v>
      </c>
      <c r="B276" s="2" t="s">
        <v>757</v>
      </c>
      <c r="C276" s="2" t="s">
        <v>164</v>
      </c>
      <c r="D276" s="2" t="s">
        <v>170</v>
      </c>
      <c r="E276" s="2">
        <v>340090</v>
      </c>
      <c r="F276" s="2">
        <f t="shared" si="8"/>
        <v>10</v>
      </c>
      <c r="I276"/>
      <c r="J276"/>
      <c r="K276"/>
      <c r="L276"/>
      <c r="M276"/>
      <c r="N276"/>
      <c r="O276"/>
      <c r="P276"/>
      <c r="T276"/>
    </row>
    <row r="277" spans="1:20">
      <c r="A277" s="2" t="s">
        <v>744</v>
      </c>
      <c r="B277" s="2" t="s">
        <v>757</v>
      </c>
      <c r="C277" s="2" t="s">
        <v>164</v>
      </c>
      <c r="D277" s="2" t="s">
        <v>171</v>
      </c>
      <c r="E277" s="2">
        <v>340091</v>
      </c>
      <c r="F277" s="2">
        <f t="shared" si="8"/>
        <v>9</v>
      </c>
      <c r="I277"/>
      <c r="J277"/>
      <c r="K277"/>
      <c r="L277"/>
      <c r="M277"/>
      <c r="N277"/>
      <c r="O277"/>
      <c r="P277"/>
      <c r="T277"/>
    </row>
    <row r="278" spans="1:20">
      <c r="A278" s="2" t="s">
        <v>744</v>
      </c>
      <c r="B278" s="2" t="s">
        <v>757</v>
      </c>
      <c r="C278" s="2" t="s">
        <v>164</v>
      </c>
      <c r="D278" s="2" t="s">
        <v>172</v>
      </c>
      <c r="E278" s="2">
        <v>340092</v>
      </c>
      <c r="F278" s="2">
        <f t="shared" si="8"/>
        <v>12</v>
      </c>
      <c r="I278"/>
      <c r="J278"/>
      <c r="K278"/>
      <c r="L278"/>
      <c r="M278"/>
      <c r="N278"/>
      <c r="O278"/>
      <c r="P278"/>
      <c r="T278"/>
    </row>
    <row r="279" spans="1:20">
      <c r="A279" s="2" t="s">
        <v>744</v>
      </c>
      <c r="B279" s="2" t="s">
        <v>757</v>
      </c>
      <c r="C279" s="2" t="s">
        <v>164</v>
      </c>
      <c r="D279" s="2" t="s">
        <v>173</v>
      </c>
      <c r="E279" s="2">
        <v>340103</v>
      </c>
      <c r="F279" s="2">
        <f t="shared" si="8"/>
        <v>59</v>
      </c>
      <c r="I279"/>
      <c r="J279"/>
      <c r="K279"/>
      <c r="L279"/>
      <c r="M279"/>
      <c r="N279"/>
      <c r="O279"/>
      <c r="P279"/>
      <c r="T279"/>
    </row>
    <row r="280" spans="1:20">
      <c r="A280" s="2" t="s">
        <v>744</v>
      </c>
      <c r="B280" s="2" t="s">
        <v>757</v>
      </c>
      <c r="C280" s="2" t="s">
        <v>164</v>
      </c>
      <c r="D280" s="2" t="s">
        <v>174</v>
      </c>
      <c r="E280" s="2">
        <v>340105</v>
      </c>
      <c r="F280" s="2">
        <f t="shared" si="8"/>
        <v>17</v>
      </c>
      <c r="I280"/>
      <c r="J280"/>
      <c r="K280"/>
      <c r="L280"/>
      <c r="M280"/>
      <c r="N280"/>
      <c r="O280"/>
      <c r="P280"/>
      <c r="T280"/>
    </row>
    <row r="281" spans="1:20">
      <c r="A281" s="2" t="s">
        <v>744</v>
      </c>
      <c r="B281" s="2" t="s">
        <v>744</v>
      </c>
      <c r="C281" s="2" t="s">
        <v>219</v>
      </c>
      <c r="D281" s="2" t="s">
        <v>220</v>
      </c>
      <c r="E281" s="2">
        <v>340008</v>
      </c>
      <c r="F281" s="2">
        <f t="shared" si="8"/>
        <v>10</v>
      </c>
      <c r="I281"/>
      <c r="J281"/>
      <c r="K281"/>
      <c r="L281"/>
      <c r="M281"/>
      <c r="N281"/>
      <c r="O281"/>
      <c r="P281"/>
      <c r="T281"/>
    </row>
    <row r="282" spans="1:20">
      <c r="A282" s="2" t="s">
        <v>744</v>
      </c>
      <c r="B282" s="2" t="s">
        <v>744</v>
      </c>
      <c r="C282" s="2" t="s">
        <v>219</v>
      </c>
      <c r="D282" s="2" t="s">
        <v>221</v>
      </c>
      <c r="E282" s="2">
        <v>340011</v>
      </c>
      <c r="F282" s="2">
        <f t="shared" si="8"/>
        <v>9</v>
      </c>
      <c r="I282"/>
      <c r="J282"/>
      <c r="K282"/>
      <c r="L282"/>
      <c r="M282"/>
      <c r="N282"/>
      <c r="O282"/>
      <c r="P282"/>
      <c r="T282"/>
    </row>
    <row r="283" spans="1:20">
      <c r="A283" s="2" t="s">
        <v>744</v>
      </c>
      <c r="B283" s="2" t="s">
        <v>744</v>
      </c>
      <c r="C283" s="2" t="s">
        <v>219</v>
      </c>
      <c r="D283" s="2" t="s">
        <v>222</v>
      </c>
      <c r="E283" s="2">
        <v>340012</v>
      </c>
      <c r="F283" s="2">
        <f t="shared" si="8"/>
        <v>9</v>
      </c>
      <c r="I283"/>
      <c r="J283"/>
      <c r="K283"/>
      <c r="L283"/>
      <c r="M283"/>
      <c r="N283"/>
      <c r="O283"/>
      <c r="P283"/>
      <c r="T283"/>
    </row>
    <row r="284" spans="1:20">
      <c r="A284" s="2" t="s">
        <v>744</v>
      </c>
      <c r="B284" s="2" t="s">
        <v>744</v>
      </c>
      <c r="C284" s="2" t="s">
        <v>219</v>
      </c>
      <c r="D284" s="2" t="s">
        <v>223</v>
      </c>
      <c r="E284" s="2">
        <v>340009</v>
      </c>
      <c r="F284" s="2">
        <f t="shared" si="8"/>
        <v>16</v>
      </c>
      <c r="I284"/>
      <c r="J284"/>
      <c r="K284"/>
      <c r="L284"/>
      <c r="M284"/>
      <c r="N284"/>
      <c r="O284"/>
      <c r="P284"/>
      <c r="T284"/>
    </row>
    <row r="285" spans="1:20">
      <c r="A285" s="2" t="s">
        <v>744</v>
      </c>
      <c r="B285" s="2" t="s">
        <v>744</v>
      </c>
      <c r="C285" s="2" t="s">
        <v>219</v>
      </c>
      <c r="D285" s="2" t="s">
        <v>224</v>
      </c>
      <c r="E285" s="2">
        <v>340014</v>
      </c>
      <c r="F285" s="2">
        <f t="shared" si="8"/>
        <v>8</v>
      </c>
      <c r="I285"/>
      <c r="J285"/>
      <c r="K285"/>
      <c r="L285"/>
      <c r="M285"/>
      <c r="N285"/>
      <c r="O285"/>
      <c r="P285"/>
      <c r="T285"/>
    </row>
    <row r="286" spans="1:20">
      <c r="A286" s="2" t="s">
        <v>744</v>
      </c>
      <c r="B286" s="2" t="s">
        <v>744</v>
      </c>
      <c r="C286" s="2" t="s">
        <v>219</v>
      </c>
      <c r="D286" s="2" t="s">
        <v>848</v>
      </c>
      <c r="E286" s="2">
        <v>340015</v>
      </c>
      <c r="F286" s="2">
        <f t="shared" si="8"/>
        <v>16</v>
      </c>
      <c r="I286"/>
      <c r="J286"/>
      <c r="K286"/>
      <c r="L286"/>
      <c r="M286"/>
      <c r="N286"/>
      <c r="O286"/>
      <c r="P286"/>
      <c r="T286"/>
    </row>
    <row r="287" spans="1:20">
      <c r="A287" s="2" t="s">
        <v>744</v>
      </c>
      <c r="B287" s="2" t="s">
        <v>744</v>
      </c>
      <c r="C287" s="2" t="s">
        <v>219</v>
      </c>
      <c r="D287" s="2" t="s">
        <v>225</v>
      </c>
      <c r="E287" s="2">
        <v>340016</v>
      </c>
      <c r="F287" s="2">
        <f t="shared" si="8"/>
        <v>8</v>
      </c>
      <c r="I287"/>
      <c r="J287"/>
      <c r="K287"/>
      <c r="L287"/>
      <c r="M287"/>
      <c r="N287"/>
      <c r="O287"/>
      <c r="P287"/>
      <c r="T287"/>
    </row>
    <row r="288" spans="1:20">
      <c r="A288" s="2" t="s">
        <v>744</v>
      </c>
      <c r="B288" s="2" t="s">
        <v>744</v>
      </c>
      <c r="C288" s="2" t="s">
        <v>219</v>
      </c>
      <c r="D288" s="2" t="s">
        <v>226</v>
      </c>
      <c r="E288" s="2">
        <v>340046</v>
      </c>
      <c r="F288" s="2">
        <f t="shared" si="8"/>
        <v>25</v>
      </c>
      <c r="I288"/>
      <c r="J288"/>
      <c r="K288"/>
      <c r="L288"/>
      <c r="M288"/>
      <c r="N288"/>
      <c r="O288"/>
      <c r="P288"/>
      <c r="T288"/>
    </row>
    <row r="289" spans="1:20">
      <c r="A289" s="2" t="s">
        <v>744</v>
      </c>
      <c r="B289" s="2" t="s">
        <v>744</v>
      </c>
      <c r="C289" s="2" t="s">
        <v>219</v>
      </c>
      <c r="D289" s="2" t="s">
        <v>227</v>
      </c>
      <c r="E289" s="2">
        <v>340018</v>
      </c>
      <c r="F289" s="2">
        <f t="shared" si="8"/>
        <v>12</v>
      </c>
      <c r="I289"/>
      <c r="J289"/>
      <c r="K289"/>
      <c r="L289"/>
      <c r="M289"/>
      <c r="N289"/>
      <c r="O289"/>
      <c r="P289"/>
      <c r="T289"/>
    </row>
    <row r="290" spans="1:20">
      <c r="A290" s="2" t="s">
        <v>744</v>
      </c>
      <c r="B290" s="2" t="s">
        <v>744</v>
      </c>
      <c r="C290" s="2" t="s">
        <v>219</v>
      </c>
      <c r="D290" s="2" t="s">
        <v>228</v>
      </c>
      <c r="E290" s="2">
        <v>340019</v>
      </c>
      <c r="F290" s="2">
        <f t="shared" si="8"/>
        <v>36</v>
      </c>
      <c r="I290"/>
      <c r="J290"/>
      <c r="K290"/>
      <c r="L290"/>
      <c r="M290"/>
      <c r="N290"/>
      <c r="O290"/>
      <c r="P290"/>
      <c r="T290"/>
    </row>
    <row r="291" spans="1:20">
      <c r="A291" s="2" t="s">
        <v>744</v>
      </c>
      <c r="B291" s="2" t="s">
        <v>744</v>
      </c>
      <c r="C291" s="2" t="s">
        <v>219</v>
      </c>
      <c r="D291" s="2" t="s">
        <v>229</v>
      </c>
      <c r="E291" s="2">
        <v>340023</v>
      </c>
      <c r="F291" s="2">
        <f t="shared" si="8"/>
        <v>9</v>
      </c>
      <c r="I291"/>
      <c r="J291"/>
      <c r="K291"/>
      <c r="L291"/>
      <c r="M291"/>
      <c r="N291"/>
      <c r="O291"/>
      <c r="P291"/>
      <c r="T291"/>
    </row>
    <row r="292" spans="1:20">
      <c r="A292" s="2" t="s">
        <v>744</v>
      </c>
      <c r="B292" s="2" t="s">
        <v>744</v>
      </c>
      <c r="C292" s="2" t="s">
        <v>219</v>
      </c>
      <c r="D292" s="2" t="s">
        <v>230</v>
      </c>
      <c r="E292" s="2">
        <v>340010</v>
      </c>
      <c r="F292" s="2">
        <f t="shared" si="8"/>
        <v>16</v>
      </c>
      <c r="I292"/>
      <c r="J292"/>
      <c r="K292"/>
      <c r="L292"/>
      <c r="M292"/>
      <c r="N292"/>
      <c r="O292"/>
      <c r="P292"/>
      <c r="T292"/>
    </row>
    <row r="293" spans="1:20">
      <c r="A293" s="2" t="s">
        <v>744</v>
      </c>
      <c r="B293" s="2" t="s">
        <v>744</v>
      </c>
      <c r="C293" s="2" t="s">
        <v>219</v>
      </c>
      <c r="D293" s="2" t="s">
        <v>231</v>
      </c>
      <c r="E293" s="2">
        <v>340024</v>
      </c>
      <c r="F293" s="2">
        <f t="shared" si="8"/>
        <v>7</v>
      </c>
      <c r="I293"/>
      <c r="J293"/>
      <c r="K293"/>
      <c r="L293"/>
      <c r="M293"/>
      <c r="N293"/>
      <c r="O293"/>
      <c r="P293"/>
      <c r="T293"/>
    </row>
    <row r="294" spans="1:20">
      <c r="A294" s="2" t="s">
        <v>744</v>
      </c>
      <c r="B294" s="2" t="s">
        <v>744</v>
      </c>
      <c r="C294" s="2" t="s">
        <v>289</v>
      </c>
      <c r="D294" s="2" t="s">
        <v>288</v>
      </c>
      <c r="E294" s="2">
        <v>340123</v>
      </c>
      <c r="F294" s="2">
        <f t="shared" si="8"/>
        <v>6</v>
      </c>
      <c r="I294"/>
      <c r="J294"/>
      <c r="K294"/>
      <c r="L294"/>
      <c r="M294"/>
      <c r="N294"/>
      <c r="O294"/>
      <c r="P294"/>
      <c r="T294"/>
    </row>
    <row r="295" spans="1:20">
      <c r="A295" s="2" t="s">
        <v>744</v>
      </c>
      <c r="B295" s="2" t="s">
        <v>744</v>
      </c>
      <c r="C295" s="2" t="s">
        <v>289</v>
      </c>
      <c r="D295" s="2" t="s">
        <v>290</v>
      </c>
      <c r="E295" s="2">
        <v>340115</v>
      </c>
      <c r="F295" s="2">
        <f t="shared" si="8"/>
        <v>31</v>
      </c>
      <c r="I295"/>
      <c r="J295"/>
      <c r="K295"/>
      <c r="L295"/>
      <c r="M295"/>
      <c r="N295"/>
      <c r="O295"/>
      <c r="P295"/>
      <c r="T295"/>
    </row>
    <row r="296" spans="1:20">
      <c r="A296" s="2" t="s">
        <v>744</v>
      </c>
      <c r="B296" s="2" t="s">
        <v>744</v>
      </c>
      <c r="C296" s="2" t="s">
        <v>289</v>
      </c>
      <c r="D296" s="2" t="s">
        <v>291</v>
      </c>
      <c r="E296" s="2">
        <v>340124</v>
      </c>
      <c r="F296" s="2">
        <f t="shared" si="8"/>
        <v>11</v>
      </c>
      <c r="I296"/>
      <c r="J296"/>
      <c r="K296"/>
      <c r="L296"/>
      <c r="M296"/>
      <c r="N296"/>
      <c r="O296"/>
      <c r="P296"/>
      <c r="T296"/>
    </row>
    <row r="297" spans="1:20">
      <c r="A297" s="2" t="s">
        <v>744</v>
      </c>
      <c r="B297" s="2" t="s">
        <v>744</v>
      </c>
      <c r="C297" s="2" t="s">
        <v>289</v>
      </c>
      <c r="D297" s="2" t="s">
        <v>292</v>
      </c>
      <c r="E297" s="2">
        <v>340127</v>
      </c>
      <c r="F297" s="2">
        <f t="shared" si="8"/>
        <v>14</v>
      </c>
      <c r="I297"/>
      <c r="J297"/>
      <c r="K297"/>
      <c r="L297"/>
      <c r="M297"/>
      <c r="N297"/>
      <c r="O297"/>
      <c r="P297"/>
      <c r="T297"/>
    </row>
    <row r="298" spans="1:20">
      <c r="A298" s="2" t="s">
        <v>744</v>
      </c>
      <c r="B298" s="2" t="s">
        <v>744</v>
      </c>
      <c r="C298" s="2" t="s">
        <v>289</v>
      </c>
      <c r="D298" s="2" t="s">
        <v>293</v>
      </c>
      <c r="E298" s="2">
        <v>340133</v>
      </c>
      <c r="F298" s="2">
        <f t="shared" si="8"/>
        <v>5</v>
      </c>
      <c r="I298"/>
      <c r="J298"/>
      <c r="K298"/>
      <c r="L298"/>
      <c r="M298"/>
      <c r="N298"/>
      <c r="O298"/>
      <c r="P298"/>
      <c r="T298"/>
    </row>
    <row r="299" spans="1:20">
      <c r="A299" s="2" t="s">
        <v>744</v>
      </c>
      <c r="B299" s="2" t="s">
        <v>744</v>
      </c>
      <c r="C299" s="2" t="s">
        <v>623</v>
      </c>
      <c r="D299" s="2" t="s">
        <v>332</v>
      </c>
      <c r="E299" s="2">
        <v>340131</v>
      </c>
      <c r="F299" s="2">
        <f t="shared" si="8"/>
        <v>10</v>
      </c>
      <c r="I299"/>
      <c r="J299"/>
      <c r="K299"/>
      <c r="L299"/>
      <c r="M299"/>
      <c r="N299"/>
      <c r="O299"/>
      <c r="P299"/>
      <c r="T299"/>
    </row>
    <row r="300" spans="1:20">
      <c r="A300" s="2" t="s">
        <v>744</v>
      </c>
      <c r="B300" s="2" t="s">
        <v>744</v>
      </c>
      <c r="C300" s="2" t="s">
        <v>623</v>
      </c>
      <c r="D300" s="2" t="s">
        <v>333</v>
      </c>
      <c r="E300" s="2">
        <v>340122</v>
      </c>
      <c r="F300" s="2">
        <f t="shared" si="8"/>
        <v>10</v>
      </c>
      <c r="I300"/>
      <c r="J300"/>
      <c r="K300"/>
      <c r="L300"/>
      <c r="M300"/>
      <c r="N300"/>
      <c r="O300"/>
      <c r="P300"/>
      <c r="T300"/>
    </row>
    <row r="301" spans="1:20">
      <c r="A301" s="2" t="s">
        <v>744</v>
      </c>
      <c r="B301" s="2" t="s">
        <v>744</v>
      </c>
      <c r="C301" s="2" t="s">
        <v>623</v>
      </c>
      <c r="D301" s="2" t="s">
        <v>334</v>
      </c>
      <c r="E301" s="2">
        <v>340128</v>
      </c>
      <c r="F301" s="2">
        <f t="shared" si="8"/>
        <v>24</v>
      </c>
      <c r="I301"/>
      <c r="J301"/>
      <c r="K301"/>
      <c r="L301"/>
      <c r="M301"/>
      <c r="N301"/>
      <c r="O301"/>
      <c r="P301"/>
      <c r="T301"/>
    </row>
    <row r="302" spans="1:20">
      <c r="A302" s="2" t="s">
        <v>744</v>
      </c>
      <c r="B302" s="2" t="s">
        <v>744</v>
      </c>
      <c r="C302" s="2" t="s">
        <v>372</v>
      </c>
      <c r="D302" s="2" t="s">
        <v>373</v>
      </c>
      <c r="E302" s="2">
        <v>340106</v>
      </c>
      <c r="F302" s="2">
        <f t="shared" si="8"/>
        <v>8</v>
      </c>
      <c r="I302"/>
      <c r="J302"/>
      <c r="K302"/>
      <c r="L302"/>
      <c r="M302"/>
      <c r="N302"/>
      <c r="O302"/>
      <c r="P302"/>
      <c r="T302"/>
    </row>
    <row r="303" spans="1:20">
      <c r="A303" s="2" t="s">
        <v>744</v>
      </c>
      <c r="B303" s="2" t="s">
        <v>744</v>
      </c>
      <c r="C303" s="2" t="s">
        <v>372</v>
      </c>
      <c r="D303" s="2" t="s">
        <v>374</v>
      </c>
      <c r="E303" s="2">
        <v>340107</v>
      </c>
      <c r="F303" s="2">
        <f t="shared" si="8"/>
        <v>12</v>
      </c>
      <c r="I303"/>
      <c r="J303"/>
      <c r="K303"/>
      <c r="L303"/>
      <c r="M303"/>
      <c r="N303"/>
      <c r="O303"/>
      <c r="P303"/>
      <c r="T303"/>
    </row>
    <row r="304" spans="1:20">
      <c r="A304" s="2" t="s">
        <v>744</v>
      </c>
      <c r="B304" s="2" t="s">
        <v>744</v>
      </c>
      <c r="C304" s="2" t="s">
        <v>372</v>
      </c>
      <c r="D304" s="2" t="s">
        <v>375</v>
      </c>
      <c r="E304" s="2">
        <v>340110</v>
      </c>
      <c r="F304" s="2">
        <f t="shared" si="8"/>
        <v>16</v>
      </c>
      <c r="I304"/>
      <c r="J304"/>
      <c r="K304"/>
      <c r="L304"/>
      <c r="M304"/>
      <c r="N304"/>
      <c r="O304"/>
      <c r="P304"/>
      <c r="T304"/>
    </row>
    <row r="305" spans="1:20">
      <c r="A305" s="2" t="s">
        <v>744</v>
      </c>
      <c r="B305" s="2" t="s">
        <v>744</v>
      </c>
      <c r="C305" s="2" t="s">
        <v>372</v>
      </c>
      <c r="D305" s="2" t="s">
        <v>376</v>
      </c>
      <c r="E305" s="2">
        <v>340108</v>
      </c>
      <c r="F305" s="2">
        <f t="shared" si="8"/>
        <v>35</v>
      </c>
      <c r="I305"/>
      <c r="J305"/>
      <c r="K305"/>
      <c r="L305"/>
      <c r="M305"/>
      <c r="N305"/>
      <c r="O305"/>
      <c r="P305"/>
      <c r="T305"/>
    </row>
    <row r="306" spans="1:20">
      <c r="A306" s="2" t="s">
        <v>744</v>
      </c>
      <c r="B306" s="2" t="s">
        <v>744</v>
      </c>
      <c r="C306" s="2" t="s">
        <v>372</v>
      </c>
      <c r="D306" s="2" t="s">
        <v>377</v>
      </c>
      <c r="E306" s="2">
        <v>340111</v>
      </c>
      <c r="F306" s="2">
        <f t="shared" si="8"/>
        <v>13</v>
      </c>
      <c r="I306"/>
      <c r="J306"/>
      <c r="K306"/>
      <c r="L306"/>
      <c r="M306"/>
      <c r="N306"/>
      <c r="O306"/>
      <c r="P306"/>
      <c r="T306"/>
    </row>
    <row r="307" spans="1:20">
      <c r="A307" s="2" t="s">
        <v>744</v>
      </c>
      <c r="B307" s="2" t="s">
        <v>744</v>
      </c>
      <c r="C307" s="2" t="s">
        <v>372</v>
      </c>
      <c r="D307" s="2" t="s">
        <v>378</v>
      </c>
      <c r="E307" s="2">
        <v>340114</v>
      </c>
      <c r="F307" s="2">
        <f t="shared" si="8"/>
        <v>8</v>
      </c>
      <c r="I307"/>
      <c r="J307"/>
      <c r="K307"/>
      <c r="L307"/>
      <c r="M307"/>
      <c r="N307"/>
      <c r="O307"/>
      <c r="P307"/>
      <c r="T307"/>
    </row>
    <row r="308" spans="1:20">
      <c r="A308" s="2" t="s">
        <v>744</v>
      </c>
      <c r="B308" s="2" t="s">
        <v>744</v>
      </c>
      <c r="C308" s="2" t="s">
        <v>372</v>
      </c>
      <c r="D308" s="2" t="s">
        <v>379</v>
      </c>
      <c r="E308" s="2">
        <v>340117</v>
      </c>
      <c r="F308" s="2">
        <f t="shared" si="8"/>
        <v>5</v>
      </c>
      <c r="I308"/>
      <c r="J308"/>
      <c r="K308"/>
      <c r="L308"/>
      <c r="M308"/>
      <c r="N308"/>
      <c r="O308"/>
      <c r="P308"/>
      <c r="T308"/>
    </row>
    <row r="309" spans="1:20">
      <c r="A309" s="2" t="s">
        <v>744</v>
      </c>
      <c r="B309" s="2" t="s">
        <v>744</v>
      </c>
      <c r="C309" s="2" t="s">
        <v>372</v>
      </c>
      <c r="D309" s="2" t="s">
        <v>380</v>
      </c>
      <c r="E309" s="2">
        <v>340134</v>
      </c>
      <c r="F309" s="2">
        <f t="shared" si="8"/>
        <v>18</v>
      </c>
      <c r="I309"/>
      <c r="J309"/>
      <c r="K309"/>
      <c r="L309"/>
      <c r="M309"/>
      <c r="N309"/>
      <c r="O309"/>
      <c r="P309"/>
      <c r="T309"/>
    </row>
    <row r="310" spans="1:20">
      <c r="A310" s="2" t="s">
        <v>744</v>
      </c>
      <c r="B310" s="2" t="s">
        <v>744</v>
      </c>
      <c r="C310" s="2" t="s">
        <v>372</v>
      </c>
      <c r="D310" s="2" t="s">
        <v>381</v>
      </c>
      <c r="E310" s="2">
        <v>340118</v>
      </c>
      <c r="F310" s="2">
        <f t="shared" si="8"/>
        <v>9</v>
      </c>
      <c r="I310"/>
      <c r="J310"/>
      <c r="K310"/>
      <c r="L310"/>
      <c r="M310"/>
      <c r="N310"/>
      <c r="O310"/>
      <c r="P310"/>
      <c r="T310"/>
    </row>
    <row r="311" spans="1:20">
      <c r="A311" s="2" t="s">
        <v>744</v>
      </c>
      <c r="B311" s="2" t="s">
        <v>744</v>
      </c>
      <c r="C311" s="2" t="s">
        <v>372</v>
      </c>
      <c r="D311" s="2" t="s">
        <v>382</v>
      </c>
      <c r="E311" s="2">
        <v>340604</v>
      </c>
      <c r="F311" s="2">
        <f t="shared" si="8"/>
        <v>7</v>
      </c>
      <c r="I311"/>
      <c r="J311"/>
      <c r="K311"/>
      <c r="L311"/>
      <c r="M311"/>
      <c r="N311"/>
      <c r="O311"/>
      <c r="P311"/>
      <c r="T311"/>
    </row>
    <row r="312" spans="1:20">
      <c r="A312" s="2" t="s">
        <v>744</v>
      </c>
      <c r="B312" s="2" t="s">
        <v>744</v>
      </c>
      <c r="C312" s="2" t="s">
        <v>372</v>
      </c>
      <c r="D312" s="2" t="s">
        <v>383</v>
      </c>
      <c r="E312" s="2">
        <v>340120</v>
      </c>
      <c r="F312" s="2">
        <f t="shared" si="8"/>
        <v>7</v>
      </c>
      <c r="I312"/>
      <c r="J312"/>
      <c r="K312"/>
      <c r="L312"/>
      <c r="M312"/>
      <c r="N312"/>
      <c r="O312"/>
      <c r="P312"/>
      <c r="T312"/>
    </row>
    <row r="313" spans="1:20">
      <c r="A313" s="2" t="s">
        <v>744</v>
      </c>
      <c r="B313" s="2" t="s">
        <v>744</v>
      </c>
      <c r="C313" s="2" t="s">
        <v>372</v>
      </c>
      <c r="D313" s="2" t="s">
        <v>384</v>
      </c>
      <c r="E313" s="2">
        <v>340121</v>
      </c>
      <c r="F313" s="2">
        <f t="shared" si="8"/>
        <v>5</v>
      </c>
      <c r="I313"/>
      <c r="J313"/>
      <c r="K313"/>
      <c r="L313"/>
      <c r="M313"/>
      <c r="N313"/>
      <c r="O313"/>
      <c r="P313"/>
      <c r="T313"/>
    </row>
    <row r="314" spans="1:20">
      <c r="A314" s="2" t="s">
        <v>744</v>
      </c>
      <c r="B314" s="2" t="s">
        <v>744</v>
      </c>
      <c r="C314" s="2" t="s">
        <v>372</v>
      </c>
      <c r="D314" s="2" t="s">
        <v>385</v>
      </c>
      <c r="E314" s="2">
        <v>340125</v>
      </c>
      <c r="F314" s="2">
        <f t="shared" si="8"/>
        <v>6</v>
      </c>
      <c r="I314"/>
      <c r="J314"/>
      <c r="K314"/>
      <c r="L314"/>
      <c r="M314"/>
      <c r="N314"/>
      <c r="O314"/>
      <c r="P314"/>
      <c r="T314"/>
    </row>
    <row r="315" spans="1:20">
      <c r="A315" s="2" t="s">
        <v>744</v>
      </c>
      <c r="B315" s="2" t="s">
        <v>744</v>
      </c>
      <c r="C315" s="2" t="s">
        <v>372</v>
      </c>
      <c r="D315" s="2" t="s">
        <v>386</v>
      </c>
      <c r="E315" s="2">
        <v>340126</v>
      </c>
      <c r="F315" s="2">
        <f t="shared" si="8"/>
        <v>15</v>
      </c>
      <c r="I315"/>
      <c r="J315"/>
      <c r="K315"/>
      <c r="L315"/>
      <c r="M315"/>
      <c r="N315"/>
      <c r="O315"/>
      <c r="P315"/>
      <c r="T315"/>
    </row>
    <row r="316" spans="1:20">
      <c r="A316" s="2" t="s">
        <v>744</v>
      </c>
      <c r="B316" s="2" t="s">
        <v>744</v>
      </c>
      <c r="C316" s="2" t="s">
        <v>372</v>
      </c>
      <c r="D316" s="2" t="s">
        <v>387</v>
      </c>
      <c r="E316" s="2">
        <v>340132</v>
      </c>
      <c r="F316" s="2">
        <f t="shared" si="8"/>
        <v>9</v>
      </c>
      <c r="I316"/>
      <c r="J316"/>
      <c r="K316"/>
      <c r="L316"/>
      <c r="M316"/>
      <c r="N316"/>
      <c r="O316"/>
      <c r="P316"/>
      <c r="T316"/>
    </row>
    <row r="317" spans="1:20">
      <c r="A317" s="2" t="s">
        <v>744</v>
      </c>
      <c r="B317" s="2" t="s">
        <v>744</v>
      </c>
      <c r="C317" s="2" t="s">
        <v>372</v>
      </c>
      <c r="D317" s="2" t="s">
        <v>388</v>
      </c>
      <c r="E317" s="2">
        <v>340135</v>
      </c>
      <c r="F317" s="2">
        <f t="shared" si="8"/>
        <v>23</v>
      </c>
      <c r="I317"/>
      <c r="J317"/>
      <c r="K317"/>
      <c r="L317"/>
      <c r="M317"/>
      <c r="N317"/>
      <c r="O317"/>
      <c r="P317"/>
      <c r="T317"/>
    </row>
    <row r="318" spans="1:20">
      <c r="A318" s="2" t="s">
        <v>744</v>
      </c>
      <c r="B318" s="2" t="s">
        <v>745</v>
      </c>
      <c r="C318" s="2" t="s">
        <v>282</v>
      </c>
      <c r="D318" s="2" t="s">
        <v>282</v>
      </c>
      <c r="E318" s="2">
        <v>340144</v>
      </c>
      <c r="F318" s="2">
        <f t="shared" si="8"/>
        <v>8</v>
      </c>
      <c r="I318"/>
      <c r="J318"/>
      <c r="K318"/>
      <c r="L318"/>
      <c r="M318"/>
      <c r="N318"/>
      <c r="O318"/>
      <c r="P318"/>
      <c r="T318"/>
    </row>
    <row r="319" spans="1:20">
      <c r="A319" s="2" t="s">
        <v>744</v>
      </c>
      <c r="B319" s="2" t="s">
        <v>745</v>
      </c>
      <c r="C319" s="2" t="s">
        <v>835</v>
      </c>
      <c r="D319" s="2" t="s">
        <v>835</v>
      </c>
      <c r="E319" s="2">
        <v>340154</v>
      </c>
      <c r="F319" s="2">
        <f t="shared" si="8"/>
        <v>41</v>
      </c>
      <c r="I319"/>
      <c r="J319"/>
      <c r="K319"/>
      <c r="L319"/>
      <c r="M319"/>
      <c r="N319"/>
      <c r="O319"/>
      <c r="P319"/>
      <c r="T319"/>
    </row>
    <row r="320" spans="1:20">
      <c r="A320" s="2" t="s">
        <v>744</v>
      </c>
      <c r="B320" s="2" t="s">
        <v>745</v>
      </c>
      <c r="C320" s="2" t="s">
        <v>436</v>
      </c>
      <c r="D320" s="2" t="s">
        <v>436</v>
      </c>
      <c r="E320" s="2">
        <v>340152</v>
      </c>
      <c r="F320" s="2">
        <f t="shared" si="8"/>
        <v>21</v>
      </c>
      <c r="I320"/>
      <c r="J320"/>
      <c r="K320"/>
      <c r="L320"/>
      <c r="M320"/>
      <c r="N320"/>
      <c r="O320"/>
      <c r="P320"/>
      <c r="T320"/>
    </row>
    <row r="321" spans="1:20">
      <c r="A321" s="2" t="s">
        <v>744</v>
      </c>
      <c r="B321" s="2" t="s">
        <v>745</v>
      </c>
      <c r="C321" s="2" t="s">
        <v>438</v>
      </c>
      <c r="D321" s="2" t="s">
        <v>437</v>
      </c>
      <c r="E321" s="2">
        <v>340138</v>
      </c>
      <c r="F321" s="2">
        <f t="shared" si="8"/>
        <v>22</v>
      </c>
      <c r="I321"/>
      <c r="J321"/>
      <c r="K321"/>
      <c r="L321"/>
      <c r="M321"/>
      <c r="N321"/>
      <c r="O321"/>
      <c r="P321"/>
      <c r="T321"/>
    </row>
    <row r="322" spans="1:20">
      <c r="A322" s="2" t="s">
        <v>744</v>
      </c>
      <c r="B322" s="2" t="s">
        <v>745</v>
      </c>
      <c r="C322" s="2" t="s">
        <v>438</v>
      </c>
      <c r="D322" s="2" t="s">
        <v>439</v>
      </c>
      <c r="E322" s="2">
        <v>340139</v>
      </c>
      <c r="F322" s="2">
        <f t="shared" ref="F322:F385" si="9">LEN(D322)</f>
        <v>15</v>
      </c>
      <c r="I322"/>
      <c r="J322"/>
      <c r="K322"/>
      <c r="L322"/>
      <c r="M322"/>
      <c r="N322"/>
      <c r="O322"/>
      <c r="P322"/>
      <c r="T322"/>
    </row>
    <row r="323" spans="1:20">
      <c r="A323" s="2" t="s">
        <v>744</v>
      </c>
      <c r="B323" s="2" t="s">
        <v>745</v>
      </c>
      <c r="C323" s="2" t="s">
        <v>438</v>
      </c>
      <c r="D323" s="2" t="s">
        <v>440</v>
      </c>
      <c r="E323" s="2">
        <v>340617</v>
      </c>
      <c r="F323" s="2">
        <f t="shared" si="9"/>
        <v>10</v>
      </c>
      <c r="I323"/>
      <c r="J323"/>
      <c r="K323"/>
      <c r="L323"/>
      <c r="M323"/>
      <c r="N323"/>
      <c r="O323"/>
      <c r="P323"/>
      <c r="T323"/>
    </row>
    <row r="324" spans="1:20">
      <c r="A324" s="2" t="s">
        <v>744</v>
      </c>
      <c r="B324" s="2" t="s">
        <v>745</v>
      </c>
      <c r="C324" s="2" t="s">
        <v>438</v>
      </c>
      <c r="D324" s="2" t="s">
        <v>441</v>
      </c>
      <c r="E324" s="2">
        <v>340143</v>
      </c>
      <c r="F324" s="2">
        <f t="shared" si="9"/>
        <v>22</v>
      </c>
      <c r="I324"/>
      <c r="J324"/>
      <c r="K324"/>
      <c r="L324"/>
      <c r="M324"/>
      <c r="N324"/>
      <c r="O324"/>
      <c r="P324"/>
      <c r="T324"/>
    </row>
    <row r="325" spans="1:20">
      <c r="A325" s="2" t="s">
        <v>744</v>
      </c>
      <c r="B325" s="2" t="s">
        <v>745</v>
      </c>
      <c r="C325" s="2" t="s">
        <v>438</v>
      </c>
      <c r="D325" s="2" t="s">
        <v>442</v>
      </c>
      <c r="E325" s="2">
        <v>340149</v>
      </c>
      <c r="F325" s="2">
        <f t="shared" si="9"/>
        <v>26</v>
      </c>
      <c r="I325"/>
      <c r="J325"/>
      <c r="K325"/>
      <c r="L325"/>
      <c r="M325"/>
      <c r="N325"/>
      <c r="O325"/>
      <c r="P325"/>
      <c r="T325"/>
    </row>
    <row r="326" spans="1:20">
      <c r="A326" s="2" t="s">
        <v>744</v>
      </c>
      <c r="B326" s="2" t="s">
        <v>745</v>
      </c>
      <c r="C326" s="2" t="s">
        <v>438</v>
      </c>
      <c r="D326" s="2" t="s">
        <v>443</v>
      </c>
      <c r="E326" s="2">
        <v>340150</v>
      </c>
      <c r="F326" s="2">
        <f t="shared" si="9"/>
        <v>5</v>
      </c>
      <c r="I326"/>
      <c r="J326"/>
      <c r="K326"/>
      <c r="L326"/>
      <c r="M326"/>
      <c r="N326"/>
      <c r="O326"/>
      <c r="P326"/>
      <c r="T326"/>
    </row>
    <row r="327" spans="1:20">
      <c r="A327" s="2" t="s">
        <v>744</v>
      </c>
      <c r="B327" s="2" t="s">
        <v>745</v>
      </c>
      <c r="C327" s="2" t="s">
        <v>836</v>
      </c>
      <c r="D327" s="2" t="s">
        <v>837</v>
      </c>
      <c r="E327" s="2">
        <v>340141</v>
      </c>
      <c r="F327" s="2">
        <f t="shared" si="9"/>
        <v>5</v>
      </c>
      <c r="I327"/>
      <c r="J327"/>
      <c r="K327"/>
      <c r="L327"/>
      <c r="M327"/>
      <c r="N327"/>
      <c r="O327"/>
      <c r="P327"/>
      <c r="T327"/>
    </row>
    <row r="328" spans="1:20">
      <c r="A328" s="2" t="s">
        <v>744</v>
      </c>
      <c r="B328" s="2" t="s">
        <v>745</v>
      </c>
      <c r="C328" s="2" t="s">
        <v>836</v>
      </c>
      <c r="D328" s="2" t="s">
        <v>659</v>
      </c>
      <c r="E328" s="2">
        <v>340159</v>
      </c>
      <c r="F328" s="2">
        <f t="shared" si="9"/>
        <v>16</v>
      </c>
      <c r="I328"/>
      <c r="J328"/>
      <c r="K328"/>
      <c r="L328"/>
      <c r="M328"/>
      <c r="N328"/>
      <c r="O328"/>
      <c r="P328"/>
      <c r="T328"/>
    </row>
    <row r="329" spans="1:20">
      <c r="A329" s="2" t="s">
        <v>744</v>
      </c>
      <c r="B329" s="2" t="s">
        <v>745</v>
      </c>
      <c r="C329" s="2" t="s">
        <v>463</v>
      </c>
      <c r="D329" s="2" t="s">
        <v>463</v>
      </c>
      <c r="E329" s="2">
        <v>340160</v>
      </c>
      <c r="F329" s="2">
        <f t="shared" si="9"/>
        <v>39</v>
      </c>
      <c r="I329"/>
      <c r="J329"/>
      <c r="K329"/>
      <c r="L329"/>
      <c r="M329"/>
      <c r="N329"/>
      <c r="O329"/>
      <c r="P329"/>
      <c r="T329"/>
    </row>
    <row r="330" spans="1:20">
      <c r="A330" s="2" t="s">
        <v>750</v>
      </c>
      <c r="B330" s="2" t="s">
        <v>758</v>
      </c>
      <c r="C330" s="2" t="s">
        <v>36</v>
      </c>
      <c r="D330" s="2" t="s">
        <v>36</v>
      </c>
      <c r="E330" s="2">
        <v>340494</v>
      </c>
      <c r="F330" s="2">
        <f t="shared" si="9"/>
        <v>29</v>
      </c>
      <c r="I330"/>
      <c r="J330"/>
      <c r="K330"/>
      <c r="L330"/>
      <c r="M330"/>
      <c r="N330"/>
      <c r="O330"/>
      <c r="P330"/>
      <c r="T330"/>
    </row>
    <row r="331" spans="1:20">
      <c r="A331" s="2" t="s">
        <v>750</v>
      </c>
      <c r="B331" s="2" t="s">
        <v>758</v>
      </c>
      <c r="C331" s="2" t="s">
        <v>604</v>
      </c>
      <c r="D331" s="2" t="s">
        <v>69</v>
      </c>
      <c r="E331" s="2">
        <v>340496</v>
      </c>
      <c r="F331" s="2">
        <f t="shared" si="9"/>
        <v>29</v>
      </c>
      <c r="I331"/>
      <c r="J331"/>
      <c r="K331"/>
      <c r="L331"/>
      <c r="M331"/>
      <c r="N331"/>
      <c r="O331"/>
      <c r="P331"/>
      <c r="T331"/>
    </row>
    <row r="332" spans="1:20">
      <c r="A332" s="2" t="s">
        <v>750</v>
      </c>
      <c r="B332" s="2" t="s">
        <v>758</v>
      </c>
      <c r="C332" s="2" t="s">
        <v>604</v>
      </c>
      <c r="D332" s="2" t="s">
        <v>70</v>
      </c>
      <c r="E332" s="2">
        <v>340521</v>
      </c>
      <c r="F332" s="2">
        <f t="shared" si="9"/>
        <v>8</v>
      </c>
      <c r="I332"/>
      <c r="J332"/>
      <c r="K332"/>
      <c r="L332"/>
      <c r="M332"/>
      <c r="N332"/>
      <c r="O332"/>
      <c r="P332"/>
      <c r="T332"/>
    </row>
    <row r="333" spans="1:20">
      <c r="A333" s="2" t="s">
        <v>750</v>
      </c>
      <c r="B333" s="2" t="s">
        <v>758</v>
      </c>
      <c r="C333" s="2" t="s">
        <v>604</v>
      </c>
      <c r="D333" s="2" t="s">
        <v>71</v>
      </c>
      <c r="E333" s="2">
        <v>340522</v>
      </c>
      <c r="F333" s="2">
        <f t="shared" si="9"/>
        <v>9</v>
      </c>
      <c r="I333"/>
      <c r="J333"/>
      <c r="K333"/>
      <c r="L333"/>
      <c r="M333"/>
      <c r="N333"/>
      <c r="O333"/>
      <c r="P333"/>
      <c r="T333"/>
    </row>
    <row r="334" spans="1:20">
      <c r="A334" s="2" t="s">
        <v>750</v>
      </c>
      <c r="B334" s="2" t="s">
        <v>758</v>
      </c>
      <c r="C334" s="2" t="s">
        <v>606</v>
      </c>
      <c r="D334" s="2" t="s">
        <v>89</v>
      </c>
      <c r="E334" s="2">
        <v>340497</v>
      </c>
      <c r="F334" s="2">
        <f t="shared" si="9"/>
        <v>17</v>
      </c>
      <c r="I334"/>
      <c r="J334"/>
      <c r="K334"/>
      <c r="L334"/>
      <c r="M334"/>
      <c r="N334"/>
      <c r="O334"/>
      <c r="P334"/>
      <c r="T334"/>
    </row>
    <row r="335" spans="1:20">
      <c r="A335" s="2" t="s">
        <v>750</v>
      </c>
      <c r="B335" s="2" t="s">
        <v>758</v>
      </c>
      <c r="C335" s="2" t="s">
        <v>606</v>
      </c>
      <c r="D335" s="2" t="s">
        <v>90</v>
      </c>
      <c r="E335" s="2">
        <v>340498</v>
      </c>
      <c r="F335" s="2">
        <f t="shared" si="9"/>
        <v>15</v>
      </c>
      <c r="I335"/>
      <c r="J335"/>
      <c r="K335"/>
      <c r="L335"/>
      <c r="M335"/>
      <c r="N335"/>
      <c r="O335"/>
      <c r="P335"/>
      <c r="T335"/>
    </row>
    <row r="336" spans="1:20">
      <c r="A336" s="2" t="s">
        <v>750</v>
      </c>
      <c r="B336" s="2" t="s">
        <v>758</v>
      </c>
      <c r="C336" s="2" t="s">
        <v>606</v>
      </c>
      <c r="D336" s="2" t="s">
        <v>91</v>
      </c>
      <c r="E336" s="2">
        <v>340502</v>
      </c>
      <c r="F336" s="2">
        <f t="shared" si="9"/>
        <v>17</v>
      </c>
      <c r="I336"/>
      <c r="J336"/>
      <c r="K336"/>
      <c r="L336"/>
      <c r="M336"/>
      <c r="N336"/>
      <c r="O336"/>
      <c r="P336"/>
      <c r="T336"/>
    </row>
    <row r="337" spans="1:20">
      <c r="A337" s="2" t="s">
        <v>750</v>
      </c>
      <c r="B337" s="2" t="s">
        <v>758</v>
      </c>
      <c r="C337" s="2" t="s">
        <v>96</v>
      </c>
      <c r="D337" s="2" t="s">
        <v>633</v>
      </c>
      <c r="E337" s="2">
        <v>340623</v>
      </c>
      <c r="F337" s="2">
        <f t="shared" si="9"/>
        <v>23</v>
      </c>
      <c r="I337"/>
      <c r="J337"/>
      <c r="K337"/>
      <c r="L337"/>
      <c r="M337"/>
      <c r="N337"/>
      <c r="O337"/>
      <c r="P337"/>
      <c r="T337"/>
    </row>
    <row r="338" spans="1:20">
      <c r="A338" s="2" t="s">
        <v>750</v>
      </c>
      <c r="B338" s="2" t="s">
        <v>758</v>
      </c>
      <c r="C338" s="2" t="s">
        <v>96</v>
      </c>
      <c r="D338" s="2" t="s">
        <v>97</v>
      </c>
      <c r="E338" s="2">
        <v>340515</v>
      </c>
      <c r="F338" s="2">
        <f t="shared" si="9"/>
        <v>9</v>
      </c>
      <c r="I338"/>
      <c r="J338"/>
      <c r="K338"/>
      <c r="L338"/>
      <c r="M338"/>
      <c r="N338"/>
      <c r="O338"/>
      <c r="P338"/>
      <c r="T338"/>
    </row>
    <row r="339" spans="1:20">
      <c r="A339" s="2" t="s">
        <v>750</v>
      </c>
      <c r="B339" s="2" t="s">
        <v>758</v>
      </c>
      <c r="C339" s="2" t="s">
        <v>232</v>
      </c>
      <c r="D339" s="2" t="s">
        <v>232</v>
      </c>
      <c r="E339" s="2">
        <v>340504</v>
      </c>
      <c r="F339" s="2">
        <f t="shared" si="9"/>
        <v>8</v>
      </c>
      <c r="I339"/>
      <c r="J339"/>
      <c r="K339"/>
      <c r="L339"/>
      <c r="M339"/>
      <c r="N339"/>
      <c r="O339"/>
      <c r="P339"/>
      <c r="T339"/>
    </row>
    <row r="340" spans="1:20">
      <c r="A340" s="2" t="s">
        <v>750</v>
      </c>
      <c r="B340" s="2" t="s">
        <v>758</v>
      </c>
      <c r="C340" s="2" t="s">
        <v>255</v>
      </c>
      <c r="D340" s="2" t="s">
        <v>639</v>
      </c>
      <c r="E340" s="2">
        <v>340495</v>
      </c>
      <c r="F340" s="2">
        <f t="shared" si="9"/>
        <v>30</v>
      </c>
      <c r="I340"/>
      <c r="J340"/>
      <c r="K340"/>
      <c r="L340"/>
      <c r="M340"/>
      <c r="N340"/>
      <c r="O340"/>
      <c r="P340"/>
      <c r="T340"/>
    </row>
    <row r="341" spans="1:20">
      <c r="A341" s="2" t="s">
        <v>750</v>
      </c>
      <c r="B341" s="2" t="s">
        <v>758</v>
      </c>
      <c r="C341" s="2" t="s">
        <v>255</v>
      </c>
      <c r="D341" s="2" t="s">
        <v>256</v>
      </c>
      <c r="E341" s="2">
        <v>340507</v>
      </c>
      <c r="F341" s="2">
        <f t="shared" si="9"/>
        <v>16</v>
      </c>
      <c r="I341"/>
      <c r="J341"/>
      <c r="K341"/>
      <c r="L341"/>
      <c r="M341"/>
      <c r="N341"/>
      <c r="O341"/>
      <c r="P341"/>
      <c r="T341"/>
    </row>
    <row r="342" spans="1:20">
      <c r="A342" s="2" t="s">
        <v>750</v>
      </c>
      <c r="B342" s="2" t="s">
        <v>758</v>
      </c>
      <c r="C342" s="2" t="s">
        <v>255</v>
      </c>
      <c r="D342" s="2" t="s">
        <v>257</v>
      </c>
      <c r="E342" s="2">
        <v>340511</v>
      </c>
      <c r="F342" s="2">
        <f t="shared" si="9"/>
        <v>13</v>
      </c>
      <c r="I342"/>
      <c r="J342"/>
      <c r="K342"/>
      <c r="L342"/>
      <c r="M342"/>
      <c r="N342"/>
      <c r="O342"/>
      <c r="P342"/>
      <c r="T342"/>
    </row>
    <row r="343" spans="1:20">
      <c r="A343" s="2" t="s">
        <v>750</v>
      </c>
      <c r="B343" s="2" t="s">
        <v>758</v>
      </c>
      <c r="C343" s="2" t="s">
        <v>255</v>
      </c>
      <c r="D343" s="2" t="s">
        <v>258</v>
      </c>
      <c r="E343" s="2">
        <v>340523</v>
      </c>
      <c r="F343" s="2">
        <f t="shared" si="9"/>
        <v>7</v>
      </c>
      <c r="I343"/>
      <c r="J343"/>
      <c r="K343"/>
      <c r="L343"/>
      <c r="M343"/>
      <c r="N343"/>
      <c r="O343"/>
      <c r="P343"/>
      <c r="T343"/>
    </row>
    <row r="344" spans="1:20">
      <c r="A344" s="2" t="s">
        <v>750</v>
      </c>
      <c r="B344" s="2" t="s">
        <v>758</v>
      </c>
      <c r="C344" s="2" t="s">
        <v>616</v>
      </c>
      <c r="D344" s="2" t="s">
        <v>640</v>
      </c>
      <c r="E344" s="2">
        <v>340508</v>
      </c>
      <c r="F344" s="2">
        <f t="shared" si="9"/>
        <v>35</v>
      </c>
      <c r="I344"/>
      <c r="J344"/>
      <c r="K344"/>
      <c r="L344"/>
      <c r="M344"/>
      <c r="N344"/>
      <c r="O344"/>
      <c r="P344"/>
      <c r="T344"/>
    </row>
    <row r="345" spans="1:20">
      <c r="A345" s="2" t="s">
        <v>750</v>
      </c>
      <c r="B345" s="2" t="s">
        <v>758</v>
      </c>
      <c r="C345" s="2" t="s">
        <v>616</v>
      </c>
      <c r="D345" s="2" t="s">
        <v>259</v>
      </c>
      <c r="E345" s="2">
        <v>340514</v>
      </c>
      <c r="F345" s="2">
        <f t="shared" si="9"/>
        <v>14</v>
      </c>
      <c r="I345"/>
      <c r="J345"/>
      <c r="K345"/>
      <c r="L345"/>
      <c r="M345"/>
      <c r="N345"/>
      <c r="O345"/>
      <c r="P345"/>
      <c r="T345"/>
    </row>
    <row r="346" spans="1:20">
      <c r="A346" s="2" t="s">
        <v>750</v>
      </c>
      <c r="B346" s="2" t="s">
        <v>758</v>
      </c>
      <c r="C346" s="2" t="s">
        <v>362</v>
      </c>
      <c r="D346" s="2" t="s">
        <v>653</v>
      </c>
      <c r="E346" s="2">
        <v>340516</v>
      </c>
      <c r="F346" s="2">
        <f t="shared" si="9"/>
        <v>15</v>
      </c>
      <c r="I346"/>
      <c r="J346"/>
      <c r="K346"/>
      <c r="L346"/>
      <c r="M346"/>
      <c r="N346"/>
      <c r="O346"/>
      <c r="P346"/>
      <c r="T346"/>
    </row>
    <row r="347" spans="1:20">
      <c r="A347" s="2" t="s">
        <v>750</v>
      </c>
      <c r="B347" s="2" t="s">
        <v>758</v>
      </c>
      <c r="C347" s="2" t="s">
        <v>391</v>
      </c>
      <c r="D347" s="2" t="s">
        <v>390</v>
      </c>
      <c r="E347" s="2">
        <v>340503</v>
      </c>
      <c r="F347" s="2">
        <f t="shared" si="9"/>
        <v>6</v>
      </c>
      <c r="I347"/>
      <c r="J347"/>
      <c r="K347"/>
      <c r="L347"/>
      <c r="M347"/>
      <c r="N347"/>
      <c r="O347"/>
      <c r="P347"/>
      <c r="T347"/>
    </row>
    <row r="348" spans="1:20">
      <c r="A348" s="2" t="s">
        <v>750</v>
      </c>
      <c r="B348" s="2" t="s">
        <v>758</v>
      </c>
      <c r="C348" s="2" t="s">
        <v>391</v>
      </c>
      <c r="D348" s="2" t="s">
        <v>392</v>
      </c>
      <c r="E348" s="2">
        <v>340518</v>
      </c>
      <c r="F348" s="2">
        <f t="shared" si="9"/>
        <v>19</v>
      </c>
      <c r="I348"/>
      <c r="J348"/>
      <c r="K348"/>
      <c r="L348"/>
      <c r="M348"/>
      <c r="N348"/>
      <c r="O348"/>
      <c r="P348"/>
      <c r="T348"/>
    </row>
    <row r="349" spans="1:20">
      <c r="A349" s="2" t="s">
        <v>750</v>
      </c>
      <c r="B349" s="2" t="s">
        <v>758</v>
      </c>
      <c r="C349" s="2" t="s">
        <v>393</v>
      </c>
      <c r="D349" s="2" t="s">
        <v>655</v>
      </c>
      <c r="E349" s="2">
        <v>340519</v>
      </c>
      <c r="F349" s="2">
        <f t="shared" si="9"/>
        <v>20</v>
      </c>
      <c r="I349"/>
      <c r="J349"/>
      <c r="K349"/>
      <c r="L349"/>
      <c r="M349"/>
      <c r="N349"/>
      <c r="O349"/>
      <c r="P349"/>
      <c r="T349"/>
    </row>
    <row r="350" spans="1:20">
      <c r="A350" s="2" t="s">
        <v>750</v>
      </c>
      <c r="B350" s="2" t="s">
        <v>758</v>
      </c>
      <c r="C350" s="2" t="s">
        <v>393</v>
      </c>
      <c r="D350" s="2" t="s">
        <v>394</v>
      </c>
      <c r="E350" s="2">
        <v>340520</v>
      </c>
      <c r="F350" s="2">
        <f t="shared" si="9"/>
        <v>11</v>
      </c>
      <c r="I350"/>
      <c r="J350"/>
      <c r="K350"/>
      <c r="L350"/>
      <c r="M350"/>
      <c r="N350"/>
      <c r="O350"/>
      <c r="P350"/>
      <c r="T350"/>
    </row>
    <row r="351" spans="1:20">
      <c r="A351" s="2" t="s">
        <v>750</v>
      </c>
      <c r="B351" s="2" t="s">
        <v>762</v>
      </c>
      <c r="C351" s="2" t="s">
        <v>726</v>
      </c>
      <c r="D351" s="2" t="s">
        <v>458</v>
      </c>
      <c r="E351" s="2">
        <v>340478</v>
      </c>
      <c r="F351" s="2">
        <f t="shared" si="9"/>
        <v>10</v>
      </c>
      <c r="I351"/>
      <c r="J351"/>
      <c r="K351"/>
      <c r="L351"/>
      <c r="M351"/>
      <c r="N351"/>
      <c r="O351"/>
      <c r="P351"/>
      <c r="T351"/>
    </row>
    <row r="352" spans="1:20">
      <c r="A352" s="2" t="s">
        <v>750</v>
      </c>
      <c r="B352" s="2" t="s">
        <v>762</v>
      </c>
      <c r="C352" s="2" t="s">
        <v>726</v>
      </c>
      <c r="D352" s="2" t="s">
        <v>459</v>
      </c>
      <c r="E352" s="2">
        <v>340485</v>
      </c>
      <c r="F352" s="2">
        <f t="shared" si="9"/>
        <v>13</v>
      </c>
      <c r="I352"/>
      <c r="J352"/>
      <c r="K352"/>
      <c r="L352"/>
      <c r="M352"/>
      <c r="N352"/>
      <c r="O352"/>
      <c r="P352"/>
      <c r="T352"/>
    </row>
    <row r="353" spans="1:20">
      <c r="A353" s="2" t="s">
        <v>750</v>
      </c>
      <c r="B353" s="2" t="s">
        <v>762</v>
      </c>
      <c r="C353" s="2" t="s">
        <v>726</v>
      </c>
      <c r="D353" s="2" t="s">
        <v>460</v>
      </c>
      <c r="E353" s="2">
        <v>340489</v>
      </c>
      <c r="F353" s="2">
        <f t="shared" si="9"/>
        <v>9</v>
      </c>
      <c r="I353"/>
      <c r="J353"/>
      <c r="K353"/>
      <c r="L353"/>
      <c r="M353"/>
      <c r="N353"/>
      <c r="O353"/>
      <c r="P353"/>
      <c r="T353"/>
    </row>
    <row r="354" spans="1:20">
      <c r="A354" s="2" t="s">
        <v>750</v>
      </c>
      <c r="B354" s="2" t="s">
        <v>762</v>
      </c>
      <c r="C354" s="2" t="s">
        <v>726</v>
      </c>
      <c r="D354" s="2" t="s">
        <v>207</v>
      </c>
      <c r="E354" s="2">
        <v>340490</v>
      </c>
      <c r="F354" s="2">
        <f t="shared" si="9"/>
        <v>24</v>
      </c>
      <c r="I354"/>
      <c r="J354"/>
      <c r="K354"/>
      <c r="L354"/>
      <c r="M354"/>
      <c r="N354"/>
      <c r="O354"/>
      <c r="P354"/>
      <c r="T354"/>
    </row>
    <row r="355" spans="1:20">
      <c r="A355" s="2" t="s">
        <v>750</v>
      </c>
      <c r="B355" s="2" t="s">
        <v>762</v>
      </c>
      <c r="C355" s="2" t="s">
        <v>726</v>
      </c>
      <c r="D355" s="2" t="s">
        <v>461</v>
      </c>
      <c r="E355" s="2">
        <v>340491</v>
      </c>
      <c r="F355" s="2">
        <f t="shared" si="9"/>
        <v>9</v>
      </c>
      <c r="I355"/>
      <c r="J355"/>
      <c r="K355"/>
      <c r="L355"/>
      <c r="M355"/>
      <c r="N355"/>
      <c r="O355"/>
      <c r="P355"/>
      <c r="T355"/>
    </row>
    <row r="356" spans="1:20">
      <c r="A356" s="2" t="s">
        <v>750</v>
      </c>
      <c r="B356" s="2" t="s">
        <v>762</v>
      </c>
      <c r="C356" s="2" t="s">
        <v>212</v>
      </c>
      <c r="D356" s="2" t="s">
        <v>211</v>
      </c>
      <c r="E356" s="2">
        <v>340476</v>
      </c>
      <c r="F356" s="2">
        <f t="shared" si="9"/>
        <v>8</v>
      </c>
      <c r="I356"/>
      <c r="J356"/>
      <c r="K356"/>
      <c r="L356"/>
      <c r="M356"/>
      <c r="N356"/>
      <c r="O356"/>
      <c r="P356"/>
      <c r="T356"/>
    </row>
    <row r="357" spans="1:20">
      <c r="A357" s="2" t="s">
        <v>750</v>
      </c>
      <c r="B357" s="2" t="s">
        <v>762</v>
      </c>
      <c r="C357" s="2" t="s">
        <v>212</v>
      </c>
      <c r="D357" s="2" t="s">
        <v>213</v>
      </c>
      <c r="E357" s="2">
        <v>340481</v>
      </c>
      <c r="F357" s="2">
        <f t="shared" si="9"/>
        <v>19</v>
      </c>
      <c r="I357"/>
      <c r="J357"/>
      <c r="K357"/>
      <c r="L357"/>
      <c r="M357"/>
      <c r="N357"/>
      <c r="O357"/>
      <c r="P357"/>
      <c r="T357"/>
    </row>
    <row r="358" spans="1:20">
      <c r="A358" s="2" t="s">
        <v>750</v>
      </c>
      <c r="B358" s="2" t="s">
        <v>762</v>
      </c>
      <c r="C358" s="2" t="s">
        <v>212</v>
      </c>
      <c r="D358" s="2" t="s">
        <v>717</v>
      </c>
      <c r="E358" s="2">
        <v>340487</v>
      </c>
      <c r="F358" s="2">
        <f t="shared" si="9"/>
        <v>24</v>
      </c>
      <c r="I358"/>
      <c r="J358"/>
      <c r="K358"/>
      <c r="L358"/>
      <c r="M358"/>
      <c r="N358"/>
      <c r="O358"/>
      <c r="P358"/>
      <c r="T358"/>
    </row>
    <row r="359" spans="1:20">
      <c r="A359" s="2" t="s">
        <v>750</v>
      </c>
      <c r="B359" s="2" t="s">
        <v>762</v>
      </c>
      <c r="C359" s="2" t="s">
        <v>212</v>
      </c>
      <c r="D359" s="2" t="s">
        <v>214</v>
      </c>
      <c r="E359" s="2">
        <v>340477</v>
      </c>
      <c r="F359" s="2">
        <f t="shared" si="9"/>
        <v>6</v>
      </c>
      <c r="I359"/>
      <c r="J359"/>
      <c r="K359"/>
      <c r="L359"/>
      <c r="M359"/>
      <c r="N359"/>
      <c r="O359"/>
      <c r="P359"/>
      <c r="T359"/>
    </row>
    <row r="360" spans="1:20">
      <c r="A360" s="2" t="s">
        <v>750</v>
      </c>
      <c r="B360" s="2" t="s">
        <v>762</v>
      </c>
      <c r="C360" s="2" t="s">
        <v>265</v>
      </c>
      <c r="D360" s="2" t="s">
        <v>264</v>
      </c>
      <c r="E360" s="2">
        <v>340483</v>
      </c>
      <c r="F360" s="2">
        <f t="shared" si="9"/>
        <v>19</v>
      </c>
      <c r="I360"/>
      <c r="J360"/>
      <c r="K360"/>
      <c r="L360"/>
      <c r="M360"/>
      <c r="N360"/>
      <c r="O360"/>
      <c r="P360"/>
      <c r="T360"/>
    </row>
    <row r="361" spans="1:20">
      <c r="A361" s="2" t="s">
        <v>750</v>
      </c>
      <c r="B361" s="2" t="s">
        <v>762</v>
      </c>
      <c r="C361" s="2" t="s">
        <v>265</v>
      </c>
      <c r="D361" s="2" t="s">
        <v>266</v>
      </c>
      <c r="E361" s="2">
        <v>340484</v>
      </c>
      <c r="F361" s="2">
        <f t="shared" si="9"/>
        <v>8</v>
      </c>
      <c r="I361"/>
      <c r="J361"/>
      <c r="K361"/>
      <c r="L361"/>
      <c r="M361"/>
      <c r="N361"/>
      <c r="O361"/>
      <c r="P361"/>
      <c r="T361"/>
    </row>
    <row r="362" spans="1:20">
      <c r="A362" s="2" t="s">
        <v>750</v>
      </c>
      <c r="B362" s="2" t="s">
        <v>762</v>
      </c>
      <c r="C362" s="2" t="s">
        <v>265</v>
      </c>
      <c r="D362" s="2" t="s">
        <v>267</v>
      </c>
      <c r="E362" s="2">
        <v>340486</v>
      </c>
      <c r="F362" s="2">
        <f t="shared" si="9"/>
        <v>15</v>
      </c>
      <c r="I362"/>
      <c r="J362"/>
      <c r="K362"/>
      <c r="L362"/>
      <c r="M362"/>
      <c r="N362"/>
      <c r="O362"/>
      <c r="P362"/>
      <c r="T362"/>
    </row>
    <row r="363" spans="1:20">
      <c r="A363" s="2" t="s">
        <v>750</v>
      </c>
      <c r="B363" s="2" t="s">
        <v>762</v>
      </c>
      <c r="C363" s="2" t="s">
        <v>265</v>
      </c>
      <c r="D363" s="2" t="s">
        <v>268</v>
      </c>
      <c r="E363" s="2">
        <v>340488</v>
      </c>
      <c r="F363" s="2">
        <f t="shared" si="9"/>
        <v>10</v>
      </c>
      <c r="I363"/>
      <c r="J363"/>
      <c r="K363"/>
      <c r="L363"/>
      <c r="M363"/>
      <c r="N363"/>
      <c r="O363"/>
      <c r="P363"/>
      <c r="T363"/>
    </row>
    <row r="364" spans="1:20">
      <c r="A364" s="2" t="s">
        <v>750</v>
      </c>
      <c r="B364" s="2" t="s">
        <v>762</v>
      </c>
      <c r="C364" s="2" t="s">
        <v>265</v>
      </c>
      <c r="D364" s="2" t="s">
        <v>269</v>
      </c>
      <c r="E364" s="2">
        <v>340493</v>
      </c>
      <c r="F364" s="2">
        <f t="shared" si="9"/>
        <v>9</v>
      </c>
      <c r="I364"/>
      <c r="J364"/>
      <c r="K364"/>
      <c r="L364"/>
      <c r="M364"/>
      <c r="N364"/>
      <c r="O364"/>
      <c r="P364"/>
      <c r="T364"/>
    </row>
    <row r="365" spans="1:20">
      <c r="A365" s="2" t="s">
        <v>750</v>
      </c>
      <c r="B365" s="2" t="s">
        <v>762</v>
      </c>
      <c r="C365" s="2" t="s">
        <v>306</v>
      </c>
      <c r="D365" s="2" t="s">
        <v>306</v>
      </c>
      <c r="E365" s="2">
        <v>340492</v>
      </c>
      <c r="F365" s="2">
        <f t="shared" si="9"/>
        <v>21</v>
      </c>
      <c r="I365"/>
      <c r="J365"/>
      <c r="K365"/>
      <c r="L365"/>
      <c r="M365"/>
      <c r="N365"/>
      <c r="O365"/>
      <c r="P365"/>
      <c r="T365"/>
    </row>
    <row r="366" spans="1:20">
      <c r="A366" s="2" t="s">
        <v>750</v>
      </c>
      <c r="B366" s="2" t="s">
        <v>751</v>
      </c>
      <c r="C366" s="2" t="s">
        <v>605</v>
      </c>
      <c r="D366" s="2" t="s">
        <v>75</v>
      </c>
      <c r="E366" s="2">
        <v>340408</v>
      </c>
      <c r="F366" s="2">
        <f t="shared" si="9"/>
        <v>7</v>
      </c>
      <c r="I366"/>
      <c r="J366"/>
      <c r="K366"/>
      <c r="L366"/>
      <c r="M366"/>
      <c r="N366"/>
      <c r="O366"/>
      <c r="P366"/>
      <c r="T366"/>
    </row>
    <row r="367" spans="1:20">
      <c r="A367" s="2" t="s">
        <v>750</v>
      </c>
      <c r="B367" s="2" t="s">
        <v>751</v>
      </c>
      <c r="C367" s="2" t="s">
        <v>605</v>
      </c>
      <c r="D367" s="2" t="s">
        <v>76</v>
      </c>
      <c r="E367" s="2">
        <v>340536</v>
      </c>
      <c r="F367" s="2">
        <f t="shared" si="9"/>
        <v>8</v>
      </c>
      <c r="I367"/>
      <c r="J367"/>
      <c r="K367"/>
      <c r="L367"/>
      <c r="M367"/>
      <c r="N367"/>
      <c r="O367"/>
      <c r="P367"/>
      <c r="T367"/>
    </row>
    <row r="368" spans="1:20">
      <c r="A368" s="2" t="s">
        <v>750</v>
      </c>
      <c r="B368" s="2" t="s">
        <v>751</v>
      </c>
      <c r="C368" s="2" t="s">
        <v>605</v>
      </c>
      <c r="D368" s="2" t="s">
        <v>77</v>
      </c>
      <c r="E368" s="2">
        <v>340538</v>
      </c>
      <c r="F368" s="2">
        <f t="shared" si="9"/>
        <v>18</v>
      </c>
      <c r="I368"/>
      <c r="J368"/>
      <c r="K368"/>
      <c r="L368"/>
      <c r="M368"/>
      <c r="N368"/>
      <c r="O368"/>
      <c r="P368"/>
      <c r="T368"/>
    </row>
    <row r="369" spans="1:20">
      <c r="A369" s="2" t="s">
        <v>750</v>
      </c>
      <c r="B369" s="2" t="s">
        <v>751</v>
      </c>
      <c r="C369" s="2" t="s">
        <v>605</v>
      </c>
      <c r="D369" s="2" t="s">
        <v>78</v>
      </c>
      <c r="E369" s="2">
        <v>340539</v>
      </c>
      <c r="F369" s="2">
        <f t="shared" si="9"/>
        <v>9</v>
      </c>
      <c r="I369"/>
      <c r="J369"/>
      <c r="K369"/>
      <c r="L369"/>
      <c r="M369"/>
      <c r="N369"/>
      <c r="O369"/>
      <c r="P369"/>
      <c r="T369"/>
    </row>
    <row r="370" spans="1:20">
      <c r="A370" s="2" t="s">
        <v>750</v>
      </c>
      <c r="B370" s="2" t="s">
        <v>751</v>
      </c>
      <c r="C370" s="2" t="s">
        <v>102</v>
      </c>
      <c r="D370" s="2" t="s">
        <v>101</v>
      </c>
      <c r="E370" s="2">
        <v>340525</v>
      </c>
      <c r="F370" s="2">
        <f t="shared" si="9"/>
        <v>12</v>
      </c>
      <c r="I370"/>
      <c r="J370"/>
      <c r="K370"/>
      <c r="L370"/>
      <c r="M370"/>
      <c r="N370"/>
      <c r="O370"/>
      <c r="P370"/>
      <c r="T370"/>
    </row>
    <row r="371" spans="1:20">
      <c r="A371" s="2" t="s">
        <v>750</v>
      </c>
      <c r="B371" s="2" t="s">
        <v>751</v>
      </c>
      <c r="C371" s="2" t="s">
        <v>102</v>
      </c>
      <c r="D371" s="2" t="s">
        <v>103</v>
      </c>
      <c r="E371" s="2">
        <v>340527</v>
      </c>
      <c r="F371" s="2">
        <f t="shared" si="9"/>
        <v>35</v>
      </c>
      <c r="I371"/>
      <c r="J371"/>
      <c r="K371"/>
      <c r="L371"/>
      <c r="M371"/>
      <c r="N371"/>
      <c r="O371"/>
      <c r="P371"/>
      <c r="T371"/>
    </row>
    <row r="372" spans="1:20">
      <c r="A372" s="2" t="s">
        <v>750</v>
      </c>
      <c r="B372" s="2" t="s">
        <v>751</v>
      </c>
      <c r="C372" s="2" t="s">
        <v>102</v>
      </c>
      <c r="D372" s="2" t="s">
        <v>104</v>
      </c>
      <c r="E372" s="2">
        <v>340531</v>
      </c>
      <c r="F372" s="2">
        <f t="shared" si="9"/>
        <v>18</v>
      </c>
      <c r="I372"/>
      <c r="J372"/>
      <c r="K372"/>
      <c r="L372"/>
      <c r="M372"/>
      <c r="N372"/>
      <c r="O372"/>
      <c r="P372"/>
      <c r="T372"/>
    </row>
    <row r="373" spans="1:20">
      <c r="A373" s="2" t="s">
        <v>750</v>
      </c>
      <c r="B373" s="2" t="s">
        <v>751</v>
      </c>
      <c r="C373" s="2" t="s">
        <v>102</v>
      </c>
      <c r="D373" s="2" t="s">
        <v>105</v>
      </c>
      <c r="E373" s="2">
        <v>340542</v>
      </c>
      <c r="F373" s="2">
        <f t="shared" si="9"/>
        <v>6</v>
      </c>
      <c r="I373"/>
      <c r="J373"/>
      <c r="K373"/>
      <c r="L373"/>
      <c r="M373"/>
      <c r="N373"/>
      <c r="O373"/>
      <c r="P373"/>
      <c r="T373"/>
    </row>
    <row r="374" spans="1:20">
      <c r="A374" s="2" t="s">
        <v>750</v>
      </c>
      <c r="B374" s="2" t="s">
        <v>751</v>
      </c>
      <c r="C374" s="2" t="s">
        <v>102</v>
      </c>
      <c r="D374" s="2" t="s">
        <v>617</v>
      </c>
      <c r="E374" s="2">
        <v>340550</v>
      </c>
      <c r="F374" s="2">
        <f t="shared" si="9"/>
        <v>19</v>
      </c>
      <c r="I374"/>
      <c r="J374"/>
      <c r="K374"/>
      <c r="L374"/>
      <c r="M374"/>
      <c r="N374"/>
      <c r="O374"/>
      <c r="P374"/>
      <c r="T374"/>
    </row>
    <row r="375" spans="1:20">
      <c r="A375" s="2" t="s">
        <v>750</v>
      </c>
      <c r="B375" s="2" t="s">
        <v>751</v>
      </c>
      <c r="C375" s="2" t="s">
        <v>102</v>
      </c>
      <c r="D375" s="2" t="s">
        <v>106</v>
      </c>
      <c r="E375" s="2">
        <v>340552</v>
      </c>
      <c r="F375" s="2">
        <f t="shared" si="9"/>
        <v>8</v>
      </c>
      <c r="I375"/>
      <c r="J375"/>
      <c r="K375"/>
      <c r="L375"/>
      <c r="M375"/>
      <c r="N375"/>
      <c r="O375"/>
      <c r="P375"/>
      <c r="T375"/>
    </row>
    <row r="376" spans="1:20">
      <c r="A376" s="2" t="s">
        <v>750</v>
      </c>
      <c r="B376" s="2" t="s">
        <v>751</v>
      </c>
      <c r="C376" s="2" t="s">
        <v>148</v>
      </c>
      <c r="D376" s="2" t="s">
        <v>626</v>
      </c>
      <c r="E376" s="2">
        <v>340534</v>
      </c>
      <c r="F376" s="2">
        <f t="shared" si="9"/>
        <v>28</v>
      </c>
      <c r="I376"/>
      <c r="J376"/>
      <c r="K376"/>
      <c r="L376"/>
      <c r="M376"/>
      <c r="N376"/>
      <c r="O376"/>
      <c r="P376"/>
      <c r="T376"/>
    </row>
    <row r="377" spans="1:20">
      <c r="A377" s="2" t="s">
        <v>750</v>
      </c>
      <c r="B377" s="2" t="s">
        <v>751</v>
      </c>
      <c r="C377" s="2" t="s">
        <v>149</v>
      </c>
      <c r="D377" s="2" t="s">
        <v>627</v>
      </c>
      <c r="E377" s="2">
        <v>340535</v>
      </c>
      <c r="F377" s="2">
        <f t="shared" si="9"/>
        <v>16</v>
      </c>
      <c r="I377"/>
      <c r="J377"/>
      <c r="K377"/>
      <c r="L377"/>
      <c r="M377"/>
      <c r="N377"/>
      <c r="O377"/>
      <c r="P377"/>
      <c r="T377"/>
    </row>
    <row r="378" spans="1:20">
      <c r="A378" s="2" t="s">
        <v>750</v>
      </c>
      <c r="B378" s="2" t="s">
        <v>751</v>
      </c>
      <c r="C378" s="2" t="s">
        <v>613</v>
      </c>
      <c r="D378" s="2" t="s">
        <v>195</v>
      </c>
      <c r="E378" s="2">
        <v>340537</v>
      </c>
      <c r="F378" s="2">
        <f t="shared" si="9"/>
        <v>9</v>
      </c>
      <c r="I378"/>
      <c r="J378"/>
      <c r="K378"/>
      <c r="L378"/>
      <c r="M378"/>
      <c r="N378"/>
      <c r="O378"/>
      <c r="P378"/>
      <c r="T378"/>
    </row>
    <row r="379" spans="1:20">
      <c r="A379" s="2" t="s">
        <v>750</v>
      </c>
      <c r="B379" s="2" t="s">
        <v>751</v>
      </c>
      <c r="C379" s="2" t="s">
        <v>613</v>
      </c>
      <c r="D379" s="2" t="s">
        <v>196</v>
      </c>
      <c r="E379" s="2">
        <v>340540</v>
      </c>
      <c r="F379" s="2">
        <f t="shared" si="9"/>
        <v>15</v>
      </c>
      <c r="I379"/>
      <c r="J379"/>
      <c r="K379"/>
      <c r="L379"/>
      <c r="M379"/>
      <c r="N379"/>
      <c r="O379"/>
      <c r="P379"/>
      <c r="T379"/>
    </row>
    <row r="380" spans="1:20">
      <c r="A380" s="2" t="s">
        <v>750</v>
      </c>
      <c r="B380" s="2" t="s">
        <v>751</v>
      </c>
      <c r="C380" s="2" t="s">
        <v>613</v>
      </c>
      <c r="D380" s="2" t="s">
        <v>197</v>
      </c>
      <c r="E380" s="2">
        <v>340541</v>
      </c>
      <c r="F380" s="2">
        <f t="shared" si="9"/>
        <v>16</v>
      </c>
      <c r="I380"/>
      <c r="J380"/>
      <c r="K380"/>
      <c r="L380"/>
      <c r="M380"/>
      <c r="N380"/>
      <c r="O380"/>
      <c r="P380"/>
      <c r="T380"/>
    </row>
    <row r="381" spans="1:20">
      <c r="A381" s="2" t="s">
        <v>750</v>
      </c>
      <c r="B381" s="2" t="s">
        <v>751</v>
      </c>
      <c r="C381" s="2" t="s">
        <v>613</v>
      </c>
      <c r="D381" s="2" t="s">
        <v>198</v>
      </c>
      <c r="E381" s="2">
        <v>340543</v>
      </c>
      <c r="F381" s="2">
        <f t="shared" si="9"/>
        <v>16</v>
      </c>
      <c r="I381"/>
      <c r="J381"/>
      <c r="K381"/>
      <c r="L381"/>
      <c r="M381"/>
      <c r="N381"/>
      <c r="O381"/>
      <c r="P381"/>
      <c r="T381"/>
    </row>
    <row r="382" spans="1:20">
      <c r="A382" s="2" t="s">
        <v>750</v>
      </c>
      <c r="B382" s="2" t="s">
        <v>751</v>
      </c>
      <c r="C382" s="2" t="s">
        <v>613</v>
      </c>
      <c r="D382" s="2" t="s">
        <v>199</v>
      </c>
      <c r="E382" s="2">
        <v>340528</v>
      </c>
      <c r="F382" s="2">
        <f t="shared" si="9"/>
        <v>14</v>
      </c>
      <c r="I382"/>
      <c r="J382"/>
      <c r="K382"/>
      <c r="L382"/>
      <c r="M382"/>
      <c r="N382"/>
      <c r="O382"/>
      <c r="P382"/>
      <c r="T382"/>
    </row>
    <row r="383" spans="1:20">
      <c r="A383" s="2" t="s">
        <v>750</v>
      </c>
      <c r="B383" s="2" t="s">
        <v>751</v>
      </c>
      <c r="C383" s="2" t="s">
        <v>304</v>
      </c>
      <c r="D383" s="2" t="s">
        <v>646</v>
      </c>
      <c r="E383" s="2">
        <v>340479</v>
      </c>
      <c r="F383" s="2">
        <f t="shared" si="9"/>
        <v>30</v>
      </c>
      <c r="I383"/>
      <c r="J383"/>
      <c r="K383"/>
      <c r="L383"/>
      <c r="M383"/>
      <c r="N383"/>
      <c r="O383"/>
      <c r="P383"/>
      <c r="T383"/>
    </row>
    <row r="384" spans="1:20">
      <c r="A384" s="2" t="s">
        <v>750</v>
      </c>
      <c r="B384" s="2" t="s">
        <v>751</v>
      </c>
      <c r="C384" s="2" t="s">
        <v>304</v>
      </c>
      <c r="D384" s="2" t="s">
        <v>305</v>
      </c>
      <c r="E384" s="2">
        <v>340547</v>
      </c>
      <c r="F384" s="2">
        <f t="shared" si="9"/>
        <v>5</v>
      </c>
      <c r="I384"/>
      <c r="J384"/>
      <c r="K384"/>
      <c r="L384"/>
      <c r="M384"/>
      <c r="N384"/>
      <c r="O384"/>
      <c r="P384"/>
      <c r="T384"/>
    </row>
    <row r="385" spans="1:20">
      <c r="A385" s="2" t="s">
        <v>750</v>
      </c>
      <c r="B385" s="2" t="s">
        <v>751</v>
      </c>
      <c r="C385" s="2" t="s">
        <v>339</v>
      </c>
      <c r="D385" s="2" t="s">
        <v>652</v>
      </c>
      <c r="E385" s="2">
        <v>340549</v>
      </c>
      <c r="F385" s="2">
        <f t="shared" si="9"/>
        <v>19</v>
      </c>
      <c r="I385"/>
      <c r="J385"/>
      <c r="K385"/>
      <c r="L385"/>
      <c r="M385"/>
      <c r="N385"/>
      <c r="O385"/>
      <c r="P385"/>
      <c r="T385"/>
    </row>
    <row r="386" spans="1:20">
      <c r="A386" s="2" t="s">
        <v>750</v>
      </c>
      <c r="B386" s="2" t="s">
        <v>751</v>
      </c>
      <c r="C386" s="2" t="s">
        <v>727</v>
      </c>
      <c r="D386" s="2" t="s">
        <v>324</v>
      </c>
      <c r="E386" s="2">
        <v>340530</v>
      </c>
      <c r="F386" s="2">
        <f t="shared" ref="F386:F424" si="10">LEN(D386)</f>
        <v>10</v>
      </c>
      <c r="I386"/>
      <c r="J386"/>
      <c r="K386"/>
      <c r="L386"/>
      <c r="M386"/>
      <c r="N386"/>
      <c r="O386"/>
      <c r="P386"/>
      <c r="T386"/>
    </row>
    <row r="387" spans="1:20">
      <c r="A387" s="2" t="s">
        <v>750</v>
      </c>
      <c r="B387" s="2" t="s">
        <v>751</v>
      </c>
      <c r="C387" s="2" t="s">
        <v>727</v>
      </c>
      <c r="D387" s="2" t="s">
        <v>283</v>
      </c>
      <c r="E387" s="2">
        <v>340545</v>
      </c>
      <c r="F387" s="2">
        <f t="shared" si="10"/>
        <v>8</v>
      </c>
      <c r="I387"/>
      <c r="J387"/>
      <c r="K387"/>
      <c r="L387"/>
      <c r="M387"/>
      <c r="N387"/>
      <c r="O387"/>
      <c r="P387"/>
      <c r="T387"/>
    </row>
    <row r="388" spans="1:20">
      <c r="A388" s="2" t="s">
        <v>750</v>
      </c>
      <c r="B388" s="2" t="s">
        <v>751</v>
      </c>
      <c r="C388" s="2" t="s">
        <v>727</v>
      </c>
      <c r="D388" s="2" t="s">
        <v>325</v>
      </c>
      <c r="E388" s="2">
        <v>340546</v>
      </c>
      <c r="F388" s="2">
        <f t="shared" si="10"/>
        <v>8</v>
      </c>
      <c r="I388"/>
      <c r="J388"/>
      <c r="K388"/>
      <c r="L388"/>
      <c r="M388"/>
      <c r="N388"/>
      <c r="O388"/>
      <c r="P388"/>
      <c r="T388"/>
    </row>
    <row r="389" spans="1:20">
      <c r="A389" s="2" t="s">
        <v>750</v>
      </c>
      <c r="B389" s="2" t="s">
        <v>751</v>
      </c>
      <c r="C389" s="2" t="s">
        <v>727</v>
      </c>
      <c r="D389" s="2" t="s">
        <v>326</v>
      </c>
      <c r="E389" s="2">
        <v>340548</v>
      </c>
      <c r="F389" s="2">
        <f t="shared" si="10"/>
        <v>5</v>
      </c>
      <c r="I389"/>
      <c r="J389"/>
      <c r="K389"/>
      <c r="L389"/>
      <c r="M389"/>
      <c r="N389"/>
      <c r="O389"/>
      <c r="P389"/>
      <c r="T389"/>
    </row>
    <row r="390" spans="1:20">
      <c r="A390" s="2" t="s">
        <v>750</v>
      </c>
      <c r="B390" s="2" t="s">
        <v>751</v>
      </c>
      <c r="C390" s="2" t="s">
        <v>727</v>
      </c>
      <c r="D390" s="2" t="s">
        <v>284</v>
      </c>
      <c r="E390" s="2">
        <v>340553</v>
      </c>
      <c r="F390" s="2">
        <f t="shared" si="10"/>
        <v>18</v>
      </c>
      <c r="I390"/>
      <c r="J390"/>
      <c r="K390"/>
      <c r="L390"/>
      <c r="M390"/>
      <c r="N390"/>
      <c r="O390"/>
      <c r="P390"/>
      <c r="T390"/>
    </row>
    <row r="391" spans="1:20">
      <c r="A391" s="2" t="s">
        <v>750</v>
      </c>
      <c r="B391" s="2" t="s">
        <v>215</v>
      </c>
      <c r="C391" s="2" t="s">
        <v>215</v>
      </c>
      <c r="D391" s="2" t="s">
        <v>216</v>
      </c>
      <c r="E391" s="2">
        <v>340562</v>
      </c>
      <c r="F391" s="2">
        <f t="shared" si="10"/>
        <v>10</v>
      </c>
      <c r="I391"/>
      <c r="J391"/>
      <c r="K391"/>
      <c r="L391"/>
      <c r="M391"/>
      <c r="N391"/>
      <c r="O391"/>
      <c r="P391"/>
      <c r="T391"/>
    </row>
    <row r="392" spans="1:20">
      <c r="A392" s="2" t="s">
        <v>750</v>
      </c>
      <c r="B392" s="2" t="s">
        <v>215</v>
      </c>
      <c r="C392" s="2" t="s">
        <v>215</v>
      </c>
      <c r="D392" s="2" t="s">
        <v>217</v>
      </c>
      <c r="E392" s="2">
        <v>340568</v>
      </c>
      <c r="F392" s="2">
        <f t="shared" si="10"/>
        <v>8</v>
      </c>
      <c r="I392"/>
      <c r="J392"/>
      <c r="K392"/>
      <c r="L392"/>
      <c r="M392"/>
      <c r="N392"/>
      <c r="O392"/>
      <c r="P392"/>
      <c r="T392"/>
    </row>
    <row r="393" spans="1:20">
      <c r="A393" s="2" t="s">
        <v>750</v>
      </c>
      <c r="B393" s="2" t="s">
        <v>215</v>
      </c>
      <c r="C393" s="2" t="s">
        <v>215</v>
      </c>
      <c r="D393" s="2" t="s">
        <v>637</v>
      </c>
      <c r="E393" s="2">
        <v>340561</v>
      </c>
      <c r="F393" s="2">
        <f t="shared" si="10"/>
        <v>56</v>
      </c>
      <c r="I393"/>
      <c r="J393"/>
      <c r="K393"/>
      <c r="L393"/>
      <c r="M393"/>
      <c r="N393"/>
      <c r="O393"/>
      <c r="P393"/>
      <c r="T393"/>
    </row>
    <row r="394" spans="1:20">
      <c r="A394" s="2" t="s">
        <v>750</v>
      </c>
      <c r="B394" s="2" t="s">
        <v>215</v>
      </c>
      <c r="C394" s="2" t="s">
        <v>300</v>
      </c>
      <c r="D394" s="2" t="s">
        <v>301</v>
      </c>
      <c r="E394" s="2">
        <v>340559</v>
      </c>
      <c r="F394" s="2">
        <f t="shared" si="10"/>
        <v>29</v>
      </c>
      <c r="I394"/>
      <c r="J394"/>
      <c r="K394"/>
      <c r="L394"/>
      <c r="M394"/>
      <c r="N394"/>
      <c r="O394"/>
      <c r="P394"/>
      <c r="T394"/>
    </row>
    <row r="395" spans="1:20">
      <c r="A395" s="2" t="s">
        <v>750</v>
      </c>
      <c r="B395" s="2" t="s">
        <v>215</v>
      </c>
      <c r="C395" s="2" t="s">
        <v>300</v>
      </c>
      <c r="D395" s="2" t="s">
        <v>302</v>
      </c>
      <c r="E395" s="2">
        <v>340563</v>
      </c>
      <c r="F395" s="2">
        <f t="shared" si="10"/>
        <v>18</v>
      </c>
      <c r="I395"/>
      <c r="J395"/>
      <c r="K395"/>
      <c r="L395"/>
      <c r="M395"/>
      <c r="N395"/>
      <c r="O395"/>
      <c r="P395"/>
      <c r="T395"/>
    </row>
    <row r="396" spans="1:20">
      <c r="A396" s="2" t="s">
        <v>750</v>
      </c>
      <c r="B396" s="2" t="s">
        <v>215</v>
      </c>
      <c r="C396" s="2" t="s">
        <v>300</v>
      </c>
      <c r="D396" s="2" t="s">
        <v>303</v>
      </c>
      <c r="E396" s="2">
        <v>340564</v>
      </c>
      <c r="F396" s="2">
        <f t="shared" si="10"/>
        <v>18</v>
      </c>
      <c r="I396"/>
      <c r="J396"/>
      <c r="K396"/>
      <c r="L396"/>
      <c r="M396"/>
      <c r="N396"/>
      <c r="O396"/>
      <c r="P396"/>
      <c r="T396"/>
    </row>
    <row r="397" spans="1:20">
      <c r="A397" s="2" t="s">
        <v>750</v>
      </c>
      <c r="B397" s="2" t="s">
        <v>215</v>
      </c>
      <c r="C397" s="2" t="s">
        <v>395</v>
      </c>
      <c r="D397" s="2" t="s">
        <v>395</v>
      </c>
      <c r="E397" s="2">
        <v>340555</v>
      </c>
      <c r="F397" s="2">
        <f t="shared" si="10"/>
        <v>12</v>
      </c>
      <c r="I397"/>
      <c r="J397"/>
      <c r="K397"/>
      <c r="L397"/>
      <c r="M397"/>
      <c r="N397"/>
      <c r="O397"/>
      <c r="P397"/>
      <c r="T397"/>
    </row>
    <row r="398" spans="1:20">
      <c r="A398" s="2" t="s">
        <v>750</v>
      </c>
      <c r="B398" s="2" t="s">
        <v>215</v>
      </c>
      <c r="C398" s="2" t="s">
        <v>447</v>
      </c>
      <c r="D398" s="2" t="s">
        <v>447</v>
      </c>
      <c r="E398" s="2">
        <v>340620</v>
      </c>
      <c r="F398" s="2">
        <f t="shared" si="10"/>
        <v>7</v>
      </c>
      <c r="I398"/>
      <c r="J398"/>
      <c r="K398"/>
      <c r="L398"/>
      <c r="M398"/>
      <c r="N398"/>
      <c r="O398"/>
      <c r="P398"/>
      <c r="T398"/>
    </row>
    <row r="399" spans="1:20">
      <c r="A399" s="2" t="s">
        <v>750</v>
      </c>
      <c r="B399" s="2" t="s">
        <v>314</v>
      </c>
      <c r="C399" s="2" t="s">
        <v>313</v>
      </c>
      <c r="D399" s="2" t="s">
        <v>315</v>
      </c>
      <c r="E399" s="2">
        <v>340575</v>
      </c>
      <c r="F399" s="2">
        <f t="shared" si="10"/>
        <v>7</v>
      </c>
      <c r="I399"/>
      <c r="J399"/>
      <c r="K399"/>
      <c r="L399"/>
      <c r="M399"/>
      <c r="N399"/>
      <c r="O399"/>
      <c r="P399"/>
      <c r="T399"/>
    </row>
    <row r="400" spans="1:20">
      <c r="A400" s="2" t="s">
        <v>750</v>
      </c>
      <c r="B400" s="2" t="s">
        <v>314</v>
      </c>
      <c r="C400" s="2" t="s">
        <v>313</v>
      </c>
      <c r="D400" s="2" t="s">
        <v>316</v>
      </c>
      <c r="E400" s="2">
        <v>340576</v>
      </c>
      <c r="F400" s="2">
        <f t="shared" si="10"/>
        <v>23</v>
      </c>
      <c r="I400"/>
      <c r="J400"/>
      <c r="K400"/>
      <c r="L400"/>
      <c r="M400"/>
      <c r="N400"/>
      <c r="O400"/>
      <c r="P400"/>
      <c r="T400"/>
    </row>
    <row r="401" spans="1:20">
      <c r="A401" s="2" t="s">
        <v>750</v>
      </c>
      <c r="B401" s="2" t="s">
        <v>314</v>
      </c>
      <c r="C401" s="2" t="s">
        <v>313</v>
      </c>
      <c r="D401" s="2" t="s">
        <v>317</v>
      </c>
      <c r="E401" s="2">
        <v>340577</v>
      </c>
      <c r="F401" s="2">
        <f t="shared" si="10"/>
        <v>33</v>
      </c>
      <c r="I401"/>
      <c r="J401"/>
      <c r="K401"/>
      <c r="L401"/>
      <c r="M401"/>
      <c r="N401"/>
      <c r="O401"/>
      <c r="P401"/>
      <c r="T401"/>
    </row>
    <row r="402" spans="1:20">
      <c r="A402" s="2" t="s">
        <v>750</v>
      </c>
      <c r="B402" s="2" t="s">
        <v>314</v>
      </c>
      <c r="C402" s="2" t="s">
        <v>313</v>
      </c>
      <c r="D402" s="2" t="s">
        <v>318</v>
      </c>
      <c r="E402" s="2">
        <v>340579</v>
      </c>
      <c r="F402" s="2">
        <f t="shared" si="10"/>
        <v>22</v>
      </c>
      <c r="I402"/>
      <c r="J402"/>
      <c r="K402"/>
      <c r="L402"/>
      <c r="M402"/>
      <c r="N402"/>
      <c r="O402"/>
      <c r="P402"/>
      <c r="T402"/>
    </row>
    <row r="403" spans="1:20">
      <c r="A403" s="2" t="s">
        <v>750</v>
      </c>
      <c r="B403" s="2" t="s">
        <v>314</v>
      </c>
      <c r="C403" s="2" t="s">
        <v>313</v>
      </c>
      <c r="D403" s="2" t="s">
        <v>319</v>
      </c>
      <c r="E403" s="2">
        <v>340585</v>
      </c>
      <c r="F403" s="2">
        <f t="shared" si="10"/>
        <v>12</v>
      </c>
      <c r="I403"/>
      <c r="J403"/>
      <c r="K403"/>
      <c r="L403"/>
      <c r="M403"/>
      <c r="N403"/>
      <c r="O403"/>
      <c r="P403"/>
      <c r="T403"/>
    </row>
    <row r="404" spans="1:20">
      <c r="A404" s="2" t="s">
        <v>750</v>
      </c>
      <c r="B404" s="2" t="s">
        <v>314</v>
      </c>
      <c r="C404" s="2" t="s">
        <v>313</v>
      </c>
      <c r="D404" s="2" t="s">
        <v>320</v>
      </c>
      <c r="E404" s="2">
        <v>340582</v>
      </c>
      <c r="F404" s="2">
        <f t="shared" si="10"/>
        <v>3</v>
      </c>
      <c r="I404"/>
      <c r="J404"/>
      <c r="K404"/>
      <c r="L404"/>
      <c r="M404"/>
      <c r="N404"/>
      <c r="O404"/>
      <c r="P404"/>
      <c r="T404"/>
    </row>
    <row r="405" spans="1:20">
      <c r="A405" s="2" t="s">
        <v>750</v>
      </c>
      <c r="B405" s="2" t="s">
        <v>314</v>
      </c>
      <c r="C405" s="2" t="s">
        <v>313</v>
      </c>
      <c r="D405" s="2" t="s">
        <v>321</v>
      </c>
      <c r="E405" s="2">
        <v>340586</v>
      </c>
      <c r="F405" s="2">
        <f t="shared" si="10"/>
        <v>13</v>
      </c>
      <c r="I405"/>
      <c r="J405"/>
      <c r="K405"/>
      <c r="L405"/>
      <c r="M405"/>
      <c r="N405"/>
      <c r="O405"/>
      <c r="P405"/>
      <c r="T405"/>
    </row>
    <row r="406" spans="1:20">
      <c r="A406" s="2" t="s">
        <v>750</v>
      </c>
      <c r="B406" s="2" t="s">
        <v>314</v>
      </c>
      <c r="C406" s="2" t="s">
        <v>313</v>
      </c>
      <c r="D406" s="2" t="s">
        <v>322</v>
      </c>
      <c r="E406" s="2">
        <v>340595</v>
      </c>
      <c r="F406" s="2">
        <f t="shared" si="10"/>
        <v>10</v>
      </c>
      <c r="I406"/>
      <c r="J406"/>
      <c r="K406"/>
      <c r="L406"/>
      <c r="M406"/>
      <c r="N406"/>
      <c r="O406"/>
      <c r="P406"/>
      <c r="T406"/>
    </row>
    <row r="407" spans="1:20">
      <c r="A407" s="2" t="s">
        <v>750</v>
      </c>
      <c r="B407" s="2" t="s">
        <v>314</v>
      </c>
      <c r="C407" s="2" t="s">
        <v>313</v>
      </c>
      <c r="D407" s="2" t="s">
        <v>649</v>
      </c>
      <c r="E407" s="2">
        <v>340593</v>
      </c>
      <c r="F407" s="2">
        <f t="shared" si="10"/>
        <v>29</v>
      </c>
      <c r="I407"/>
      <c r="J407"/>
      <c r="K407"/>
      <c r="L407"/>
      <c r="M407"/>
      <c r="N407"/>
      <c r="O407"/>
      <c r="P407"/>
      <c r="T407"/>
    </row>
    <row r="408" spans="1:20">
      <c r="A408" s="2" t="s">
        <v>750</v>
      </c>
      <c r="B408" s="2" t="s">
        <v>314</v>
      </c>
      <c r="C408" s="2" t="s">
        <v>313</v>
      </c>
      <c r="D408" s="2" t="s">
        <v>648</v>
      </c>
      <c r="E408" s="2">
        <v>340580</v>
      </c>
      <c r="F408" s="2">
        <f t="shared" si="10"/>
        <v>24</v>
      </c>
      <c r="I408"/>
      <c r="J408"/>
      <c r="K408"/>
      <c r="L408"/>
      <c r="M408"/>
      <c r="N408"/>
      <c r="O408"/>
      <c r="P408"/>
      <c r="T408"/>
    </row>
    <row r="409" spans="1:20">
      <c r="A409" s="2" t="s">
        <v>750</v>
      </c>
      <c r="B409" s="2" t="s">
        <v>314</v>
      </c>
      <c r="C409" s="2" t="s">
        <v>313</v>
      </c>
      <c r="D409" s="2" t="s">
        <v>323</v>
      </c>
      <c r="E409" s="2">
        <v>340597</v>
      </c>
      <c r="F409" s="2">
        <f t="shared" si="10"/>
        <v>20</v>
      </c>
      <c r="I409"/>
      <c r="J409"/>
      <c r="K409"/>
      <c r="L409"/>
      <c r="M409"/>
      <c r="N409"/>
      <c r="O409"/>
      <c r="P409"/>
      <c r="T409"/>
    </row>
    <row r="410" spans="1:20">
      <c r="A410" s="2" t="s">
        <v>750</v>
      </c>
      <c r="B410" s="2" t="s">
        <v>314</v>
      </c>
      <c r="C410" s="2" t="s">
        <v>407</v>
      </c>
      <c r="D410" s="2" t="s">
        <v>406</v>
      </c>
      <c r="E410" s="2">
        <v>340573</v>
      </c>
      <c r="F410" s="2">
        <f t="shared" si="10"/>
        <v>30</v>
      </c>
      <c r="I410"/>
      <c r="J410"/>
      <c r="K410"/>
      <c r="L410"/>
      <c r="M410"/>
      <c r="N410"/>
      <c r="O410"/>
      <c r="P410"/>
      <c r="T410"/>
    </row>
    <row r="411" spans="1:20">
      <c r="A411" s="2" t="s">
        <v>750</v>
      </c>
      <c r="B411" s="2" t="s">
        <v>314</v>
      </c>
      <c r="C411" s="2" t="s">
        <v>407</v>
      </c>
      <c r="D411" s="2" t="s">
        <v>408</v>
      </c>
      <c r="E411" s="2">
        <v>340574</v>
      </c>
      <c r="F411" s="2">
        <f t="shared" si="10"/>
        <v>13</v>
      </c>
      <c r="I411"/>
      <c r="J411"/>
      <c r="K411"/>
      <c r="L411"/>
      <c r="M411"/>
      <c r="N411"/>
      <c r="O411"/>
      <c r="P411"/>
      <c r="T411"/>
    </row>
    <row r="412" spans="1:20">
      <c r="A412" s="2" t="s">
        <v>750</v>
      </c>
      <c r="B412" s="2" t="s">
        <v>314</v>
      </c>
      <c r="C412" s="2" t="s">
        <v>407</v>
      </c>
      <c r="D412" s="2" t="s">
        <v>409</v>
      </c>
      <c r="E412" s="2">
        <v>340529</v>
      </c>
      <c r="F412" s="2">
        <f t="shared" si="10"/>
        <v>8</v>
      </c>
      <c r="I412"/>
      <c r="J412"/>
      <c r="K412"/>
      <c r="L412"/>
      <c r="M412"/>
      <c r="N412"/>
      <c r="O412"/>
      <c r="P412"/>
      <c r="T412"/>
    </row>
    <row r="413" spans="1:20">
      <c r="A413" s="2" t="s">
        <v>750</v>
      </c>
      <c r="B413" s="2" t="s">
        <v>314</v>
      </c>
      <c r="C413" s="2" t="s">
        <v>407</v>
      </c>
      <c r="D413" s="2" t="s">
        <v>410</v>
      </c>
      <c r="E413" s="2">
        <v>340581</v>
      </c>
      <c r="F413" s="2">
        <f t="shared" si="10"/>
        <v>12</v>
      </c>
      <c r="I413"/>
      <c r="J413"/>
      <c r="K413"/>
      <c r="L413"/>
      <c r="M413"/>
      <c r="N413"/>
      <c r="O413"/>
      <c r="P413"/>
      <c r="T413"/>
    </row>
    <row r="414" spans="1:20">
      <c r="A414" s="2" t="s">
        <v>750</v>
      </c>
      <c r="B414" s="2" t="s">
        <v>314</v>
      </c>
      <c r="C414" s="2" t="s">
        <v>407</v>
      </c>
      <c r="D414" s="2" t="s">
        <v>411</v>
      </c>
      <c r="E414" s="2">
        <v>340584</v>
      </c>
      <c r="F414" s="2">
        <f t="shared" si="10"/>
        <v>15</v>
      </c>
      <c r="I414"/>
      <c r="J414"/>
      <c r="K414"/>
      <c r="L414"/>
      <c r="M414"/>
      <c r="N414"/>
      <c r="O414"/>
      <c r="P414"/>
      <c r="T414"/>
    </row>
    <row r="415" spans="1:20">
      <c r="A415" s="2" t="s">
        <v>750</v>
      </c>
      <c r="B415" s="2" t="s">
        <v>314</v>
      </c>
      <c r="C415" s="2" t="s">
        <v>407</v>
      </c>
      <c r="D415" s="2" t="s">
        <v>412</v>
      </c>
      <c r="E415" s="2">
        <v>340588</v>
      </c>
      <c r="F415" s="2">
        <f t="shared" si="10"/>
        <v>36</v>
      </c>
      <c r="I415"/>
      <c r="J415"/>
      <c r="K415"/>
      <c r="L415"/>
      <c r="M415"/>
      <c r="N415"/>
      <c r="O415"/>
      <c r="P415"/>
      <c r="T415"/>
    </row>
    <row r="416" spans="1:20">
      <c r="A416" s="2" t="s">
        <v>750</v>
      </c>
      <c r="B416" s="2" t="s">
        <v>314</v>
      </c>
      <c r="C416" s="2" t="s">
        <v>407</v>
      </c>
      <c r="D416" s="2" t="s">
        <v>413</v>
      </c>
      <c r="E416" s="2">
        <v>340589</v>
      </c>
      <c r="F416" s="2">
        <f t="shared" si="10"/>
        <v>16</v>
      </c>
      <c r="I416"/>
      <c r="J416"/>
      <c r="K416"/>
      <c r="L416"/>
      <c r="M416"/>
      <c r="N416"/>
      <c r="O416"/>
      <c r="P416"/>
      <c r="T416"/>
    </row>
    <row r="417" spans="1:20">
      <c r="A417" s="2" t="s">
        <v>750</v>
      </c>
      <c r="B417" s="2" t="s">
        <v>314</v>
      </c>
      <c r="C417" s="2" t="s">
        <v>407</v>
      </c>
      <c r="D417" s="2" t="s">
        <v>414</v>
      </c>
      <c r="E417" s="2">
        <v>340590</v>
      </c>
      <c r="F417" s="2">
        <f t="shared" si="10"/>
        <v>13</v>
      </c>
      <c r="I417"/>
      <c r="J417"/>
      <c r="K417"/>
      <c r="L417"/>
      <c r="M417"/>
      <c r="N417"/>
      <c r="O417"/>
      <c r="P417"/>
      <c r="T417"/>
    </row>
    <row r="418" spans="1:20">
      <c r="A418" s="2" t="s">
        <v>750</v>
      </c>
      <c r="B418" s="2" t="s">
        <v>314</v>
      </c>
      <c r="C418" s="2" t="s">
        <v>407</v>
      </c>
      <c r="D418" s="2" t="s">
        <v>314</v>
      </c>
      <c r="E418" s="2">
        <v>340592</v>
      </c>
      <c r="F418" s="2">
        <f t="shared" si="10"/>
        <v>6</v>
      </c>
      <c r="I418"/>
      <c r="J418"/>
      <c r="K418"/>
      <c r="L418"/>
      <c r="M418"/>
      <c r="N418"/>
      <c r="O418"/>
      <c r="P418"/>
      <c r="T418"/>
    </row>
    <row r="419" spans="1:20">
      <c r="A419" s="2" t="s">
        <v>750</v>
      </c>
      <c r="B419" s="2" t="s">
        <v>314</v>
      </c>
      <c r="C419" s="2" t="s">
        <v>407</v>
      </c>
      <c r="D419" s="2" t="s">
        <v>415</v>
      </c>
      <c r="E419" s="2">
        <v>340366</v>
      </c>
      <c r="F419" s="2">
        <f t="shared" si="10"/>
        <v>7</v>
      </c>
      <c r="I419"/>
      <c r="J419"/>
      <c r="K419"/>
      <c r="L419"/>
      <c r="M419"/>
      <c r="N419"/>
      <c r="O419"/>
      <c r="P419"/>
      <c r="T419"/>
    </row>
    <row r="420" spans="1:20">
      <c r="A420" s="2" t="s">
        <v>750</v>
      </c>
      <c r="B420" s="2" t="s">
        <v>314</v>
      </c>
      <c r="C420" s="2" t="s">
        <v>407</v>
      </c>
      <c r="D420" s="2" t="s">
        <v>416</v>
      </c>
      <c r="E420" s="2">
        <v>340594</v>
      </c>
      <c r="F420" s="2">
        <f t="shared" si="10"/>
        <v>18</v>
      </c>
      <c r="I420"/>
      <c r="J420"/>
      <c r="K420"/>
      <c r="L420"/>
      <c r="M420"/>
      <c r="N420"/>
      <c r="O420"/>
      <c r="P420"/>
      <c r="T420"/>
    </row>
    <row r="421" spans="1:20">
      <c r="A421" s="2" t="s">
        <v>750</v>
      </c>
      <c r="B421" s="2" t="s">
        <v>314</v>
      </c>
      <c r="C421" s="2" t="s">
        <v>407</v>
      </c>
      <c r="D421" s="2" t="s">
        <v>417</v>
      </c>
      <c r="E421" s="2">
        <v>340367</v>
      </c>
      <c r="F421" s="2">
        <f t="shared" si="10"/>
        <v>6</v>
      </c>
      <c r="I421"/>
      <c r="J421"/>
      <c r="K421"/>
      <c r="L421"/>
      <c r="M421"/>
      <c r="N421"/>
      <c r="O421"/>
      <c r="P421"/>
      <c r="T421"/>
    </row>
    <row r="422" spans="1:20">
      <c r="A422" s="2" t="s">
        <v>750</v>
      </c>
      <c r="B422" s="2" t="s">
        <v>314</v>
      </c>
      <c r="C422" s="2" t="s">
        <v>407</v>
      </c>
      <c r="D422" s="2" t="s">
        <v>418</v>
      </c>
      <c r="E422" s="2">
        <v>340598</v>
      </c>
      <c r="F422" s="2">
        <f t="shared" si="10"/>
        <v>6</v>
      </c>
      <c r="I422"/>
      <c r="J422"/>
      <c r="K422"/>
      <c r="L422"/>
      <c r="M422"/>
      <c r="N422"/>
      <c r="O422"/>
      <c r="P422"/>
      <c r="T422"/>
    </row>
    <row r="423" spans="1:20">
      <c r="A423" s="2" t="s">
        <v>750</v>
      </c>
      <c r="B423" s="2" t="s">
        <v>314</v>
      </c>
      <c r="C423" s="2" t="s">
        <v>407</v>
      </c>
      <c r="D423" s="2" t="s">
        <v>419</v>
      </c>
      <c r="E423" s="2">
        <v>340599</v>
      </c>
      <c r="F423" s="2">
        <f t="shared" si="10"/>
        <v>35</v>
      </c>
      <c r="I423"/>
      <c r="J423"/>
      <c r="K423"/>
      <c r="L423"/>
      <c r="M423"/>
      <c r="N423"/>
      <c r="O423"/>
      <c r="P423"/>
      <c r="T423"/>
    </row>
    <row r="424" spans="1:20">
      <c r="A424" s="2" t="s">
        <v>750</v>
      </c>
      <c r="B424" s="2" t="s">
        <v>314</v>
      </c>
      <c r="C424" s="2" t="s">
        <v>407</v>
      </c>
      <c r="D424" s="2" t="s">
        <v>420</v>
      </c>
      <c r="E424" s="2">
        <v>340600</v>
      </c>
      <c r="F424" s="2">
        <f t="shared" si="10"/>
        <v>14</v>
      </c>
      <c r="I424"/>
      <c r="J424"/>
      <c r="K424"/>
      <c r="L424"/>
      <c r="M424"/>
      <c r="N424"/>
      <c r="O424"/>
      <c r="P424"/>
      <c r="T424"/>
    </row>
    <row r="425" spans="1:20">
      <c r="I425"/>
      <c r="J425"/>
      <c r="K425"/>
      <c r="L425"/>
      <c r="M425"/>
      <c r="T425"/>
    </row>
  </sheetData>
  <sheetProtection algorithmName="SHA-512" hashValue="xUzyYAn5Ldpc6hMQ/gvbm39ukbapQ0GM8DChT1ZSCLIdUHwC0nErXYsgBzpEltI9t04OsdDlTyruzf07CkGGMQ==" saltValue="/SHze3hk+U7hDOAvSA4eSA==" spinCount="100000" sheet="1" objects="1" scenarios="1"/>
  <autoFilter ref="A1:F424" xr:uid="{7E489211-BF3E-4B65-9A53-0CF70B762A36}">
    <sortState xmlns:xlrd2="http://schemas.microsoft.com/office/spreadsheetml/2017/richdata2" ref="A2:F424">
      <sortCondition ref="A2:A424"/>
      <sortCondition ref="B2:B424"/>
      <sortCondition ref="C2:C424"/>
      <sortCondition ref="D2:D424"/>
    </sortState>
  </autoFilter>
  <sortState xmlns:xlrd2="http://schemas.microsoft.com/office/spreadsheetml/2017/richdata2" ref="A2:E425">
    <sortCondition ref="A2:A425"/>
    <sortCondition ref="B2:B425"/>
    <sortCondition ref="C2:C425"/>
    <sortCondition ref="D2:D425"/>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ED130"/>
  <sheetViews>
    <sheetView zoomScaleNormal="100" workbookViewId="0">
      <pane xSplit="2" ySplit="2" topLeftCell="C3" activePane="bottomRight" state="frozen"/>
      <selection activeCell="F4" sqref="F4"/>
      <selection pane="topRight" activeCell="F4" sqref="F4"/>
      <selection pane="bottomLeft" activeCell="F4" sqref="F4"/>
      <selection pane="bottomRight" activeCell="F4" sqref="F4"/>
    </sheetView>
  </sheetViews>
  <sheetFormatPr defaultColWidth="18.7109375" defaultRowHeight="12.75"/>
  <cols>
    <col min="1" max="1" width="62" style="1" bestFit="1" customWidth="1"/>
    <col min="2" max="2" width="18.7109375" style="1"/>
    <col min="3" max="9" width="18.7109375" style="54"/>
    <col min="10" max="27" width="18.7109375" style="54" customWidth="1"/>
    <col min="28" max="28" width="18.7109375" style="54"/>
    <col min="29" max="94" width="18.7109375" style="54" customWidth="1"/>
    <col min="95" max="128" width="18.7109375" style="54"/>
    <col min="129" max="129" width="28.28515625" style="54" bestFit="1" customWidth="1"/>
    <col min="130" max="134" width="18.7109375" style="54"/>
    <col min="135" max="16384" width="18.7109375" style="1"/>
  </cols>
  <sheetData>
    <row r="1" spans="1:134">
      <c r="A1" s="53" t="e">
        <f ca="1">INDIRECT(SUBSTITUTE(#REF!,#REF!,VLOOKUP(#REF!,benefice2,2,FALSE)))</f>
        <v>#REF!</v>
      </c>
      <c r="C1" s="54">
        <f>COUNTA(C3:C33)</f>
        <v>1</v>
      </c>
      <c r="D1" s="54">
        <f t="shared" ref="D1:BM1" si="0">COUNTA(D3:D33)</f>
        <v>1</v>
      </c>
      <c r="E1" s="54">
        <f t="shared" si="0"/>
        <v>1</v>
      </c>
      <c r="F1" s="54">
        <f t="shared" si="0"/>
        <v>7</v>
      </c>
      <c r="G1" s="54">
        <f t="shared" si="0"/>
        <v>12</v>
      </c>
      <c r="H1" s="54">
        <f t="shared" si="0"/>
        <v>1</v>
      </c>
      <c r="I1" s="54">
        <f t="shared" si="0"/>
        <v>1</v>
      </c>
      <c r="J1" s="54">
        <f t="shared" si="0"/>
        <v>5</v>
      </c>
      <c r="K1" s="54">
        <f t="shared" si="0"/>
        <v>3</v>
      </c>
      <c r="L1" s="54">
        <f t="shared" si="0"/>
        <v>1</v>
      </c>
      <c r="M1" s="54">
        <f t="shared" si="0"/>
        <v>1</v>
      </c>
      <c r="N1" s="54">
        <f t="shared" si="0"/>
        <v>1</v>
      </c>
      <c r="O1" s="54">
        <f t="shared" si="0"/>
        <v>4</v>
      </c>
      <c r="P1" s="54">
        <f t="shared" si="0"/>
        <v>10</v>
      </c>
      <c r="Q1" s="54">
        <f t="shared" si="0"/>
        <v>1</v>
      </c>
      <c r="R1" s="54">
        <f t="shared" si="0"/>
        <v>1</v>
      </c>
      <c r="S1" s="54">
        <f t="shared" si="0"/>
        <v>3</v>
      </c>
      <c r="T1" s="54">
        <f t="shared" si="0"/>
        <v>4</v>
      </c>
      <c r="U1" s="54">
        <f t="shared" si="0"/>
        <v>2</v>
      </c>
      <c r="V1" s="54">
        <f t="shared" si="0"/>
        <v>1</v>
      </c>
      <c r="W1" s="54">
        <f t="shared" si="0"/>
        <v>1</v>
      </c>
      <c r="X1" s="54">
        <f t="shared" si="0"/>
        <v>1</v>
      </c>
      <c r="Y1" s="54">
        <f t="shared" si="0"/>
        <v>6</v>
      </c>
      <c r="Z1" s="54">
        <f t="shared" si="0"/>
        <v>9</v>
      </c>
      <c r="AA1" s="54">
        <f t="shared" si="0"/>
        <v>6</v>
      </c>
      <c r="AB1" s="54">
        <f t="shared" si="0"/>
        <v>6</v>
      </c>
      <c r="AC1" s="54">
        <f t="shared" si="0"/>
        <v>6</v>
      </c>
      <c r="AD1" s="54">
        <f t="shared" si="0"/>
        <v>2</v>
      </c>
      <c r="AE1" s="54">
        <f t="shared" si="0"/>
        <v>1</v>
      </c>
      <c r="AF1" s="54">
        <f t="shared" si="0"/>
        <v>1</v>
      </c>
      <c r="AG1" s="54">
        <f t="shared" si="0"/>
        <v>1</v>
      </c>
      <c r="AH1" s="54">
        <f t="shared" si="0"/>
        <v>1</v>
      </c>
      <c r="AI1" s="54">
        <f t="shared" si="0"/>
        <v>1</v>
      </c>
      <c r="AJ1" s="54">
        <f t="shared" si="0"/>
        <v>4</v>
      </c>
      <c r="AK1" s="54">
        <f t="shared" si="0"/>
        <v>4</v>
      </c>
      <c r="AL1" s="54">
        <f t="shared" si="0"/>
        <v>1</v>
      </c>
      <c r="AM1" s="54">
        <f t="shared" si="0"/>
        <v>1</v>
      </c>
      <c r="AN1" s="54">
        <f t="shared" si="0"/>
        <v>6</v>
      </c>
      <c r="AO1" s="54">
        <f t="shared" si="0"/>
        <v>3</v>
      </c>
      <c r="AP1" s="54">
        <f t="shared" si="0"/>
        <v>10</v>
      </c>
      <c r="AQ1" s="54">
        <f t="shared" si="0"/>
        <v>2</v>
      </c>
      <c r="AR1" s="54">
        <f t="shared" si="0"/>
        <v>1</v>
      </c>
      <c r="AS1" s="54">
        <f t="shared" si="0"/>
        <v>1</v>
      </c>
      <c r="AT1" s="54">
        <f t="shared" si="0"/>
        <v>6</v>
      </c>
      <c r="AU1" s="54">
        <f t="shared" si="0"/>
        <v>1</v>
      </c>
      <c r="AV1" s="54">
        <f t="shared" si="0"/>
        <v>5</v>
      </c>
      <c r="AW1" s="54">
        <f t="shared" si="0"/>
        <v>2</v>
      </c>
      <c r="AX1" s="54">
        <f t="shared" si="0"/>
        <v>5</v>
      </c>
      <c r="AY1" s="54">
        <f t="shared" si="0"/>
        <v>5</v>
      </c>
      <c r="AZ1" s="54">
        <f t="shared" si="0"/>
        <v>1</v>
      </c>
      <c r="BA1" s="54">
        <f t="shared" si="0"/>
        <v>1</v>
      </c>
      <c r="BB1" s="54">
        <f t="shared" si="0"/>
        <v>2</v>
      </c>
      <c r="BC1" s="54">
        <f t="shared" si="0"/>
        <v>5</v>
      </c>
      <c r="BD1" s="54">
        <f t="shared" si="0"/>
        <v>2</v>
      </c>
      <c r="BE1" s="54">
        <f t="shared" si="0"/>
        <v>4</v>
      </c>
      <c r="BF1" s="54">
        <f t="shared" si="0"/>
        <v>3</v>
      </c>
      <c r="BG1" s="54">
        <f t="shared" si="0"/>
        <v>1</v>
      </c>
      <c r="BH1" s="54">
        <f t="shared" si="0"/>
        <v>13</v>
      </c>
      <c r="BI1" s="54">
        <f t="shared" si="0"/>
        <v>1</v>
      </c>
      <c r="BJ1" s="54">
        <f t="shared" si="0"/>
        <v>2</v>
      </c>
      <c r="BK1" s="54">
        <f t="shared" si="0"/>
        <v>3</v>
      </c>
      <c r="BL1" s="54">
        <f t="shared" si="0"/>
        <v>14</v>
      </c>
      <c r="BM1" s="54">
        <f t="shared" si="0"/>
        <v>1</v>
      </c>
      <c r="BN1" s="54">
        <f t="shared" ref="BN1:DY1" si="1">COUNTA(BN3:BN33)</f>
        <v>4</v>
      </c>
      <c r="BO1" s="54">
        <f t="shared" si="1"/>
        <v>2</v>
      </c>
      <c r="BP1" s="54">
        <f t="shared" si="1"/>
        <v>1</v>
      </c>
      <c r="BQ1" s="54">
        <f t="shared" si="1"/>
        <v>4</v>
      </c>
      <c r="BR1" s="54">
        <f t="shared" si="1"/>
        <v>5</v>
      </c>
      <c r="BS1" s="54">
        <f t="shared" si="1"/>
        <v>1</v>
      </c>
      <c r="BT1" s="54">
        <f t="shared" si="1"/>
        <v>1</v>
      </c>
      <c r="BU1" s="54">
        <f t="shared" si="1"/>
        <v>6</v>
      </c>
      <c r="BV1" s="54">
        <f t="shared" si="1"/>
        <v>3</v>
      </c>
      <c r="BW1" s="54">
        <f t="shared" si="1"/>
        <v>1</v>
      </c>
      <c r="BX1" s="54">
        <f t="shared" si="1"/>
        <v>1</v>
      </c>
      <c r="BY1" s="54">
        <f t="shared" si="1"/>
        <v>3</v>
      </c>
      <c r="BZ1" s="54">
        <f t="shared" si="1"/>
        <v>5</v>
      </c>
      <c r="CA1" s="54">
        <f t="shared" si="1"/>
        <v>1</v>
      </c>
      <c r="CB1" s="54">
        <f t="shared" si="1"/>
        <v>6</v>
      </c>
      <c r="CC1" s="54">
        <f t="shared" si="1"/>
        <v>3</v>
      </c>
      <c r="CD1" s="54">
        <f t="shared" si="1"/>
        <v>3</v>
      </c>
      <c r="CE1" s="54">
        <f t="shared" si="1"/>
        <v>2</v>
      </c>
      <c r="CF1" s="54">
        <f t="shared" si="1"/>
        <v>1</v>
      </c>
      <c r="CG1" s="54">
        <f t="shared" si="1"/>
        <v>1</v>
      </c>
      <c r="CH1" s="54">
        <f t="shared" si="1"/>
        <v>2</v>
      </c>
      <c r="CI1" s="54">
        <f t="shared" si="1"/>
        <v>1</v>
      </c>
      <c r="CJ1" s="54">
        <f t="shared" si="1"/>
        <v>1</v>
      </c>
      <c r="CK1" s="54">
        <f t="shared" si="1"/>
        <v>1</v>
      </c>
      <c r="CL1" s="54">
        <f t="shared" si="1"/>
        <v>11</v>
      </c>
      <c r="CM1" s="54">
        <f t="shared" si="1"/>
        <v>6</v>
      </c>
      <c r="CN1" s="54">
        <f t="shared" si="1"/>
        <v>3</v>
      </c>
      <c r="CO1" s="54">
        <f t="shared" si="1"/>
        <v>2</v>
      </c>
      <c r="CP1" s="54">
        <f t="shared" si="1"/>
        <v>1</v>
      </c>
      <c r="CQ1" s="54">
        <f t="shared" si="1"/>
        <v>5</v>
      </c>
      <c r="CR1" s="54">
        <f t="shared" si="1"/>
        <v>4</v>
      </c>
      <c r="CS1" s="54">
        <f t="shared" si="1"/>
        <v>5</v>
      </c>
      <c r="CT1" s="54">
        <f t="shared" si="1"/>
        <v>5</v>
      </c>
      <c r="CU1" s="54">
        <f t="shared" si="1"/>
        <v>7</v>
      </c>
      <c r="CV1" s="54">
        <f t="shared" si="1"/>
        <v>1</v>
      </c>
      <c r="CW1" s="54">
        <f t="shared" si="1"/>
        <v>3</v>
      </c>
      <c r="CX1" s="54">
        <f t="shared" si="1"/>
        <v>2</v>
      </c>
      <c r="CY1" s="54">
        <f t="shared" si="1"/>
        <v>1</v>
      </c>
      <c r="CZ1" s="54">
        <f t="shared" si="1"/>
        <v>16</v>
      </c>
      <c r="DA1" s="54">
        <f t="shared" si="1"/>
        <v>2</v>
      </c>
      <c r="DB1" s="54">
        <f t="shared" si="1"/>
        <v>2</v>
      </c>
      <c r="DC1" s="54">
        <f t="shared" si="1"/>
        <v>1</v>
      </c>
      <c r="DD1" s="54">
        <f t="shared" si="1"/>
        <v>2</v>
      </c>
      <c r="DE1" s="54">
        <f t="shared" si="1"/>
        <v>8</v>
      </c>
      <c r="DF1" s="54">
        <f t="shared" si="1"/>
        <v>15</v>
      </c>
      <c r="DG1" s="54">
        <f t="shared" si="1"/>
        <v>1</v>
      </c>
      <c r="DH1" s="54">
        <f t="shared" si="1"/>
        <v>1</v>
      </c>
      <c r="DI1" s="54">
        <f t="shared" si="1"/>
        <v>1</v>
      </c>
      <c r="DJ1" s="54">
        <f t="shared" si="1"/>
        <v>4</v>
      </c>
      <c r="DK1" s="54">
        <f t="shared" si="1"/>
        <v>5</v>
      </c>
      <c r="DL1" s="54">
        <f t="shared" si="1"/>
        <v>1</v>
      </c>
      <c r="DM1" s="54">
        <f t="shared" si="1"/>
        <v>1</v>
      </c>
      <c r="DN1" s="54">
        <f t="shared" si="1"/>
        <v>4</v>
      </c>
      <c r="DO1" s="54">
        <f t="shared" si="1"/>
        <v>4</v>
      </c>
      <c r="DP1" s="54">
        <f t="shared" si="1"/>
        <v>1</v>
      </c>
      <c r="DQ1" s="54">
        <f t="shared" si="1"/>
        <v>6</v>
      </c>
      <c r="DR1" s="54">
        <f t="shared" si="1"/>
        <v>2</v>
      </c>
      <c r="DS1" s="54">
        <f t="shared" si="1"/>
        <v>2</v>
      </c>
      <c r="DT1" s="54">
        <f t="shared" si="1"/>
        <v>1</v>
      </c>
      <c r="DU1" s="54">
        <f t="shared" si="1"/>
        <v>1</v>
      </c>
      <c r="DV1" s="54">
        <f t="shared" si="1"/>
        <v>3</v>
      </c>
      <c r="DW1" s="54">
        <f t="shared" si="1"/>
        <v>6</v>
      </c>
      <c r="DX1" s="54">
        <f t="shared" si="1"/>
        <v>1</v>
      </c>
      <c r="DY1" s="54">
        <f t="shared" si="1"/>
        <v>1</v>
      </c>
      <c r="DZ1" s="54">
        <f t="shared" ref="DZ1" si="2">COUNTA(DZ3:DZ33)</f>
        <v>3</v>
      </c>
    </row>
    <row r="2" spans="1:134">
      <c r="A2" s="55" t="s">
        <v>464</v>
      </c>
      <c r="B2" s="55" t="s">
        <v>465</v>
      </c>
      <c r="C2" s="56" t="s">
        <v>29</v>
      </c>
      <c r="D2" s="56" t="s">
        <v>30</v>
      </c>
      <c r="E2" s="56" t="s">
        <v>36</v>
      </c>
      <c r="F2" s="56" t="s">
        <v>38</v>
      </c>
      <c r="G2" s="56" t="s">
        <v>45</v>
      </c>
      <c r="H2" s="56" t="s">
        <v>58</v>
      </c>
      <c r="I2" s="56" t="s">
        <v>61</v>
      </c>
      <c r="J2" s="56" t="s">
        <v>63</v>
      </c>
      <c r="K2" s="56" t="s">
        <v>604</v>
      </c>
      <c r="L2" s="56" t="s">
        <v>72</v>
      </c>
      <c r="M2" s="56" t="s">
        <v>73</v>
      </c>
      <c r="N2" s="56" t="s">
        <v>74</v>
      </c>
      <c r="O2" s="56" t="s">
        <v>605</v>
      </c>
      <c r="P2" s="56" t="s">
        <v>843</v>
      </c>
      <c r="Q2" s="56" t="s">
        <v>87</v>
      </c>
      <c r="R2" s="56" t="s">
        <v>88</v>
      </c>
      <c r="S2" s="56" t="s">
        <v>606</v>
      </c>
      <c r="T2" s="56" t="s">
        <v>607</v>
      </c>
      <c r="U2" s="56" t="s">
        <v>96</v>
      </c>
      <c r="V2" s="56" t="s">
        <v>98</v>
      </c>
      <c r="W2" s="56" t="s">
        <v>99</v>
      </c>
      <c r="X2" s="56" t="s">
        <v>100</v>
      </c>
      <c r="Y2" s="56" t="s">
        <v>102</v>
      </c>
      <c r="Z2" s="56" t="s">
        <v>108</v>
      </c>
      <c r="AA2" s="56" t="s">
        <v>608</v>
      </c>
      <c r="AB2" s="56" t="s">
        <v>122</v>
      </c>
      <c r="AC2" s="56" t="s">
        <v>128</v>
      </c>
      <c r="AD2" s="56" t="s">
        <v>135</v>
      </c>
      <c r="AE2" s="56" t="s">
        <v>137</v>
      </c>
      <c r="AF2" s="56" t="s">
        <v>143</v>
      </c>
      <c r="AG2" s="56" t="s">
        <v>147</v>
      </c>
      <c r="AH2" s="56" t="s">
        <v>148</v>
      </c>
      <c r="AI2" s="56" t="s">
        <v>149</v>
      </c>
      <c r="AJ2" s="56" t="s">
        <v>151</v>
      </c>
      <c r="AK2" s="56" t="s">
        <v>32</v>
      </c>
      <c r="AL2" s="56" t="s">
        <v>155</v>
      </c>
      <c r="AM2" s="56" t="s">
        <v>156</v>
      </c>
      <c r="AN2" s="56" t="s">
        <v>157</v>
      </c>
      <c r="AO2" s="56" t="s">
        <v>589</v>
      </c>
      <c r="AP2" s="56" t="s">
        <v>164</v>
      </c>
      <c r="AQ2" s="56" t="s">
        <v>844</v>
      </c>
      <c r="AR2" s="56" t="s">
        <v>177</v>
      </c>
      <c r="AS2" s="56" t="s">
        <v>178</v>
      </c>
      <c r="AT2" s="56" t="s">
        <v>179</v>
      </c>
      <c r="AU2" s="56" t="s">
        <v>186</v>
      </c>
      <c r="AV2" s="56" t="s">
        <v>187</v>
      </c>
      <c r="AW2" s="56" t="s">
        <v>193</v>
      </c>
      <c r="AX2" s="56" t="s">
        <v>725</v>
      </c>
      <c r="AY2" s="56" t="s">
        <v>613</v>
      </c>
      <c r="AZ2" s="56" t="s">
        <v>200</v>
      </c>
      <c r="BA2" s="56" t="s">
        <v>201</v>
      </c>
      <c r="BB2" s="56" t="s">
        <v>586</v>
      </c>
      <c r="BC2" s="56" t="s">
        <v>726</v>
      </c>
      <c r="BD2" s="56" t="s">
        <v>209</v>
      </c>
      <c r="BE2" s="56" t="s">
        <v>212</v>
      </c>
      <c r="BF2" s="56" t="s">
        <v>215</v>
      </c>
      <c r="BG2" s="56" t="s">
        <v>218</v>
      </c>
      <c r="BH2" s="56" t="s">
        <v>219</v>
      </c>
      <c r="BI2" s="56" t="s">
        <v>232</v>
      </c>
      <c r="BJ2" s="56" t="s">
        <v>845</v>
      </c>
      <c r="BK2" s="56" t="s">
        <v>615</v>
      </c>
      <c r="BL2" s="56" t="s">
        <v>240</v>
      </c>
      <c r="BM2" s="56" t="s">
        <v>254</v>
      </c>
      <c r="BN2" s="56" t="s">
        <v>255</v>
      </c>
      <c r="BO2" s="56" t="s">
        <v>616</v>
      </c>
      <c r="BP2" s="56" t="s">
        <v>260</v>
      </c>
      <c r="BQ2" s="56" t="s">
        <v>261</v>
      </c>
      <c r="BR2" s="56" t="s">
        <v>265</v>
      </c>
      <c r="BS2" s="56" t="s">
        <v>270</v>
      </c>
      <c r="BT2" s="56" t="s">
        <v>271</v>
      </c>
      <c r="BU2" s="56" t="s">
        <v>618</v>
      </c>
      <c r="BV2" s="56" t="s">
        <v>619</v>
      </c>
      <c r="BW2" s="56" t="s">
        <v>281</v>
      </c>
      <c r="BX2" s="56" t="s">
        <v>282</v>
      </c>
      <c r="BY2" s="56" t="s">
        <v>620</v>
      </c>
      <c r="BZ2" s="56" t="s">
        <v>289</v>
      </c>
      <c r="CA2" s="56" t="s">
        <v>835</v>
      </c>
      <c r="CB2" s="56" t="s">
        <v>295</v>
      </c>
      <c r="CC2" s="56" t="s">
        <v>300</v>
      </c>
      <c r="CD2" s="56" t="s">
        <v>622</v>
      </c>
      <c r="CE2" s="56" t="s">
        <v>304</v>
      </c>
      <c r="CF2" s="56" t="s">
        <v>306</v>
      </c>
      <c r="CG2" s="56" t="s">
        <v>307</v>
      </c>
      <c r="CH2" s="56" t="s">
        <v>308</v>
      </c>
      <c r="CI2" s="56" t="s">
        <v>310</v>
      </c>
      <c r="CJ2" s="56" t="s">
        <v>311</v>
      </c>
      <c r="CK2" s="56" t="s">
        <v>312</v>
      </c>
      <c r="CL2" s="56" t="s">
        <v>313</v>
      </c>
      <c r="CM2" s="56" t="s">
        <v>328</v>
      </c>
      <c r="CN2" s="56" t="s">
        <v>623</v>
      </c>
      <c r="CO2" s="56" t="s">
        <v>336</v>
      </c>
      <c r="CP2" s="56" t="s">
        <v>339</v>
      </c>
      <c r="CQ2" s="56" t="s">
        <v>1068</v>
      </c>
      <c r="CR2" s="56" t="s">
        <v>343</v>
      </c>
      <c r="CS2" s="56" t="s">
        <v>138</v>
      </c>
      <c r="CT2" s="56" t="s">
        <v>348</v>
      </c>
      <c r="CU2" s="56" t="s">
        <v>354</v>
      </c>
      <c r="CV2" s="56" t="s">
        <v>362</v>
      </c>
      <c r="CW2" s="56" t="s">
        <v>624</v>
      </c>
      <c r="CX2" s="56" t="s">
        <v>367</v>
      </c>
      <c r="CY2" s="56" t="s">
        <v>369</v>
      </c>
      <c r="CZ2" s="56" t="s">
        <v>372</v>
      </c>
      <c r="DA2" s="56" t="s">
        <v>391</v>
      </c>
      <c r="DB2" s="56" t="s">
        <v>393</v>
      </c>
      <c r="DC2" s="56" t="s">
        <v>395</v>
      </c>
      <c r="DD2" s="56" t="s">
        <v>846</v>
      </c>
      <c r="DE2" s="56" t="s">
        <v>397</v>
      </c>
      <c r="DF2" s="56" t="s">
        <v>407</v>
      </c>
      <c r="DG2" s="56" t="s">
        <v>421</v>
      </c>
      <c r="DH2" s="56" t="s">
        <v>422</v>
      </c>
      <c r="DI2" s="56" t="s">
        <v>423</v>
      </c>
      <c r="DJ2" s="56" t="s">
        <v>424</v>
      </c>
      <c r="DK2" s="56" t="s">
        <v>727</v>
      </c>
      <c r="DL2" s="56" t="s">
        <v>429</v>
      </c>
      <c r="DM2" s="56" t="s">
        <v>430</v>
      </c>
      <c r="DN2" s="56" t="s">
        <v>590</v>
      </c>
      <c r="DO2" s="56" t="s">
        <v>431</v>
      </c>
      <c r="DP2" s="56" t="s">
        <v>436</v>
      </c>
      <c r="DQ2" s="56" t="s">
        <v>438</v>
      </c>
      <c r="DR2" s="56" t="s">
        <v>836</v>
      </c>
      <c r="DS2" s="56" t="s">
        <v>445</v>
      </c>
      <c r="DT2" s="56" t="s">
        <v>447</v>
      </c>
      <c r="DU2" s="56" t="s">
        <v>448</v>
      </c>
      <c r="DV2" s="56" t="s">
        <v>629</v>
      </c>
      <c r="DW2" s="56" t="s">
        <v>450</v>
      </c>
      <c r="DX2" s="56" t="s">
        <v>457</v>
      </c>
      <c r="DY2" s="56" t="s">
        <v>463</v>
      </c>
      <c r="DZ2" s="56" t="s">
        <v>203</v>
      </c>
      <c r="EB2" s="1"/>
      <c r="EC2" s="1"/>
      <c r="ED2" s="1"/>
    </row>
    <row r="3" spans="1:134">
      <c r="A3" s="1" t="s">
        <v>29</v>
      </c>
      <c r="B3" s="1" t="s">
        <v>29</v>
      </c>
      <c r="C3" s="54" t="s">
        <v>29</v>
      </c>
      <c r="D3" s="54" t="s">
        <v>30</v>
      </c>
      <c r="E3" s="54" t="s">
        <v>36</v>
      </c>
      <c r="F3" s="54" t="s">
        <v>37</v>
      </c>
      <c r="G3" s="54" t="s">
        <v>46</v>
      </c>
      <c r="H3" s="54" t="s">
        <v>58</v>
      </c>
      <c r="I3" s="54" t="s">
        <v>61</v>
      </c>
      <c r="J3" s="54" t="s">
        <v>65</v>
      </c>
      <c r="K3" s="54" t="s">
        <v>69</v>
      </c>
      <c r="L3" s="54" t="s">
        <v>612</v>
      </c>
      <c r="M3" s="54" t="s">
        <v>610</v>
      </c>
      <c r="N3" s="54" t="s">
        <v>611</v>
      </c>
      <c r="O3" s="54" t="s">
        <v>75</v>
      </c>
      <c r="P3" s="54" t="s">
        <v>26</v>
      </c>
      <c r="Q3" s="54" t="s">
        <v>87</v>
      </c>
      <c r="R3" s="54" t="s">
        <v>614</v>
      </c>
      <c r="S3" s="54" t="s">
        <v>89</v>
      </c>
      <c r="T3" s="54" t="s">
        <v>92</v>
      </c>
      <c r="U3" s="54" t="s">
        <v>633</v>
      </c>
      <c r="V3" s="54" t="s">
        <v>98</v>
      </c>
      <c r="W3" s="54" t="s">
        <v>99</v>
      </c>
      <c r="X3" s="54" t="s">
        <v>100</v>
      </c>
      <c r="Y3" s="54" t="s">
        <v>101</v>
      </c>
      <c r="Z3" s="54" t="s">
        <v>107</v>
      </c>
      <c r="AA3" s="54" t="s">
        <v>116</v>
      </c>
      <c r="AB3" s="54" t="s">
        <v>123</v>
      </c>
      <c r="AC3" s="54" t="s">
        <v>64</v>
      </c>
      <c r="AD3" s="54" t="s">
        <v>134</v>
      </c>
      <c r="AE3" s="54" t="s">
        <v>137</v>
      </c>
      <c r="AF3" s="54" t="s">
        <v>143</v>
      </c>
      <c r="AG3" s="54" t="s">
        <v>147</v>
      </c>
      <c r="AH3" s="54" t="s">
        <v>626</v>
      </c>
      <c r="AI3" s="54" t="s">
        <v>627</v>
      </c>
      <c r="AJ3" s="54" t="s">
        <v>150</v>
      </c>
      <c r="AK3" s="54" t="s">
        <v>31</v>
      </c>
      <c r="AL3" s="54" t="s">
        <v>155</v>
      </c>
      <c r="AM3" s="54" t="s">
        <v>156</v>
      </c>
      <c r="AN3" s="54" t="s">
        <v>158</v>
      </c>
      <c r="AO3" s="54" t="s">
        <v>162</v>
      </c>
      <c r="AP3" s="54" t="s">
        <v>165</v>
      </c>
      <c r="AQ3" s="54" t="s">
        <v>175</v>
      </c>
      <c r="AR3" s="54" t="s">
        <v>177</v>
      </c>
      <c r="AS3" s="54" t="s">
        <v>628</v>
      </c>
      <c r="AT3" s="54" t="s">
        <v>180</v>
      </c>
      <c r="AU3" s="54" t="s">
        <v>632</v>
      </c>
      <c r="AV3" s="54" t="s">
        <v>188</v>
      </c>
      <c r="AW3" s="54" t="s">
        <v>634</v>
      </c>
      <c r="AX3" s="54" t="s">
        <v>144</v>
      </c>
      <c r="AY3" s="54" t="s">
        <v>195</v>
      </c>
      <c r="AZ3" s="54" t="s">
        <v>635</v>
      </c>
      <c r="BA3" s="54" t="s">
        <v>636</v>
      </c>
      <c r="BB3" s="54" t="s">
        <v>206</v>
      </c>
      <c r="BC3" s="54" t="s">
        <v>458</v>
      </c>
      <c r="BD3" s="54" t="s">
        <v>208</v>
      </c>
      <c r="BE3" s="54" t="s">
        <v>211</v>
      </c>
      <c r="BF3" s="54" t="s">
        <v>216</v>
      </c>
      <c r="BG3" s="54" t="s">
        <v>218</v>
      </c>
      <c r="BH3" s="54" t="s">
        <v>220</v>
      </c>
      <c r="BI3" s="54" t="s">
        <v>232</v>
      </c>
      <c r="BJ3" s="54" t="s">
        <v>234</v>
      </c>
      <c r="BK3" s="54" t="s">
        <v>236</v>
      </c>
      <c r="BL3" s="54" t="s">
        <v>239</v>
      </c>
      <c r="BM3" s="54" t="s">
        <v>638</v>
      </c>
      <c r="BN3" s="54" t="s">
        <v>639</v>
      </c>
      <c r="BO3" s="54" t="s">
        <v>640</v>
      </c>
      <c r="BP3" s="54" t="s">
        <v>260</v>
      </c>
      <c r="BQ3" s="54" t="s">
        <v>642</v>
      </c>
      <c r="BR3" s="54" t="s">
        <v>264</v>
      </c>
      <c r="BS3" s="54" t="s">
        <v>643</v>
      </c>
      <c r="BT3" s="54" t="s">
        <v>271</v>
      </c>
      <c r="BU3" s="54" t="s">
        <v>272</v>
      </c>
      <c r="BV3" s="54" t="s">
        <v>278</v>
      </c>
      <c r="BW3" s="54" t="s">
        <v>644</v>
      </c>
      <c r="BX3" s="54" t="s">
        <v>282</v>
      </c>
      <c r="BY3" s="54" t="s">
        <v>285</v>
      </c>
      <c r="BZ3" s="54" t="s">
        <v>288</v>
      </c>
      <c r="CA3" s="54" t="s">
        <v>835</v>
      </c>
      <c r="CB3" s="54" t="s">
        <v>294</v>
      </c>
      <c r="CC3" s="54" t="s">
        <v>301</v>
      </c>
      <c r="CD3" s="54" t="s">
        <v>370</v>
      </c>
      <c r="CE3" s="54" t="s">
        <v>646</v>
      </c>
      <c r="CF3" s="54" t="s">
        <v>306</v>
      </c>
      <c r="CG3" s="54" t="s">
        <v>307</v>
      </c>
      <c r="CH3" s="54" t="s">
        <v>647</v>
      </c>
      <c r="CI3" s="54" t="s">
        <v>310</v>
      </c>
      <c r="CJ3" s="54" t="s">
        <v>311</v>
      </c>
      <c r="CK3" s="54" t="s">
        <v>312</v>
      </c>
      <c r="CL3" s="54" t="s">
        <v>315</v>
      </c>
      <c r="CM3" s="54" t="s">
        <v>327</v>
      </c>
      <c r="CN3" s="54" t="s">
        <v>332</v>
      </c>
      <c r="CO3" s="54" t="s">
        <v>337</v>
      </c>
      <c r="CP3" s="54" t="s">
        <v>652</v>
      </c>
      <c r="CQ3" s="54" t="s">
        <v>340</v>
      </c>
      <c r="CR3" s="54" t="s">
        <v>344</v>
      </c>
      <c r="CS3" s="54" t="s">
        <v>139</v>
      </c>
      <c r="CT3" s="54" t="s">
        <v>349</v>
      </c>
      <c r="CU3" s="54" t="s">
        <v>355</v>
      </c>
      <c r="CV3" s="54" t="s">
        <v>653</v>
      </c>
      <c r="CW3" s="54" t="s">
        <v>363</v>
      </c>
      <c r="CX3" s="54" t="s">
        <v>366</v>
      </c>
      <c r="CY3" s="54" t="s">
        <v>654</v>
      </c>
      <c r="CZ3" s="54" t="s">
        <v>373</v>
      </c>
      <c r="DA3" s="54" t="s">
        <v>390</v>
      </c>
      <c r="DB3" s="54" t="s">
        <v>655</v>
      </c>
      <c r="DC3" s="54" t="s">
        <v>395</v>
      </c>
      <c r="DD3" s="54" t="s">
        <v>233</v>
      </c>
      <c r="DE3" s="54" t="s">
        <v>398</v>
      </c>
      <c r="DF3" s="54" t="s">
        <v>406</v>
      </c>
      <c r="DG3" s="54" t="s">
        <v>421</v>
      </c>
      <c r="DH3" s="54" t="s">
        <v>422</v>
      </c>
      <c r="DI3" s="54" t="s">
        <v>656</v>
      </c>
      <c r="DJ3" s="54" t="s">
        <v>425</v>
      </c>
      <c r="DK3" s="54" t="s">
        <v>324</v>
      </c>
      <c r="DL3" s="54" t="s">
        <v>657</v>
      </c>
      <c r="DM3" s="54" t="s">
        <v>430</v>
      </c>
      <c r="DN3" s="54" t="s">
        <v>59</v>
      </c>
      <c r="DO3" s="54" t="s">
        <v>432</v>
      </c>
      <c r="DP3" s="54" t="s">
        <v>436</v>
      </c>
      <c r="DQ3" s="54" t="s">
        <v>437</v>
      </c>
      <c r="DR3" s="54" t="s">
        <v>837</v>
      </c>
      <c r="DS3" s="54" t="s">
        <v>444</v>
      </c>
      <c r="DT3" s="54" t="s">
        <v>447</v>
      </c>
      <c r="DU3" s="54" t="s">
        <v>448</v>
      </c>
      <c r="DV3" s="54" t="s">
        <v>728</v>
      </c>
      <c r="DW3" s="54" t="s">
        <v>451</v>
      </c>
      <c r="DX3" s="54" t="s">
        <v>457</v>
      </c>
      <c r="DY3" s="54" t="s">
        <v>463</v>
      </c>
      <c r="DZ3" s="54" t="s">
        <v>202</v>
      </c>
      <c r="EB3" s="1"/>
      <c r="EC3" s="1"/>
      <c r="ED3" s="1"/>
    </row>
    <row r="4" spans="1:134">
      <c r="A4" s="1" t="s">
        <v>30</v>
      </c>
      <c r="B4" s="1" t="s">
        <v>30</v>
      </c>
      <c r="F4" s="54" t="s">
        <v>39</v>
      </c>
      <c r="G4" s="54" t="s">
        <v>47</v>
      </c>
      <c r="J4" s="54" t="s">
        <v>66</v>
      </c>
      <c r="K4" s="54" t="s">
        <v>70</v>
      </c>
      <c r="O4" s="54" t="s">
        <v>76</v>
      </c>
      <c r="P4" s="54" t="s">
        <v>79</v>
      </c>
      <c r="S4" s="54" t="s">
        <v>90</v>
      </c>
      <c r="T4" s="54" t="s">
        <v>93</v>
      </c>
      <c r="U4" s="54" t="s">
        <v>97</v>
      </c>
      <c r="Y4" s="54" t="s">
        <v>103</v>
      </c>
      <c r="Z4" s="54" t="s">
        <v>109</v>
      </c>
      <c r="AA4" s="54" t="s">
        <v>117</v>
      </c>
      <c r="AB4" s="54" t="s">
        <v>124</v>
      </c>
      <c r="AC4" s="54" t="s">
        <v>129</v>
      </c>
      <c r="AD4" s="54" t="s">
        <v>136</v>
      </c>
      <c r="AJ4" s="54" t="s">
        <v>152</v>
      </c>
      <c r="AK4" s="54" t="s">
        <v>33</v>
      </c>
      <c r="AN4" s="54" t="s">
        <v>159</v>
      </c>
      <c r="AO4" s="54" t="s">
        <v>163</v>
      </c>
      <c r="AP4" s="54" t="s">
        <v>166</v>
      </c>
      <c r="AQ4" s="54" t="s">
        <v>176</v>
      </c>
      <c r="AT4" s="54" t="s">
        <v>181</v>
      </c>
      <c r="AV4" s="54" t="s">
        <v>189</v>
      </c>
      <c r="AW4" s="54" t="s">
        <v>194</v>
      </c>
      <c r="AX4" s="54" t="s">
        <v>145</v>
      </c>
      <c r="AY4" s="54" t="s">
        <v>196</v>
      </c>
      <c r="BB4" s="54" t="s">
        <v>389</v>
      </c>
      <c r="BC4" s="54" t="s">
        <v>459</v>
      </c>
      <c r="BD4" s="54" t="s">
        <v>210</v>
      </c>
      <c r="BE4" s="54" t="s">
        <v>213</v>
      </c>
      <c r="BF4" s="54" t="s">
        <v>217</v>
      </c>
      <c r="BH4" s="54" t="s">
        <v>221</v>
      </c>
      <c r="BJ4" s="54" t="s">
        <v>235</v>
      </c>
      <c r="BK4" s="54" t="s">
        <v>237</v>
      </c>
      <c r="BL4" s="54" t="s">
        <v>241</v>
      </c>
      <c r="BN4" s="54" t="s">
        <v>256</v>
      </c>
      <c r="BO4" s="54" t="s">
        <v>259</v>
      </c>
      <c r="BQ4" s="54" t="s">
        <v>262</v>
      </c>
      <c r="BR4" s="54" t="s">
        <v>266</v>
      </c>
      <c r="BU4" s="54" t="s">
        <v>273</v>
      </c>
      <c r="BV4" s="54" t="s">
        <v>279</v>
      </c>
      <c r="BY4" s="54" t="s">
        <v>286</v>
      </c>
      <c r="BZ4" s="54" t="s">
        <v>290</v>
      </c>
      <c r="CB4" s="54" t="s">
        <v>296</v>
      </c>
      <c r="CC4" s="54" t="s">
        <v>302</v>
      </c>
      <c r="CD4" s="54" t="s">
        <v>645</v>
      </c>
      <c r="CE4" s="54" t="s">
        <v>305</v>
      </c>
      <c r="CH4" s="54" t="s">
        <v>309</v>
      </c>
      <c r="CL4" s="54" t="s">
        <v>316</v>
      </c>
      <c r="CM4" s="54" t="s">
        <v>329</v>
      </c>
      <c r="CN4" s="54" t="s">
        <v>333</v>
      </c>
      <c r="CO4" s="54" t="s">
        <v>338</v>
      </c>
      <c r="CQ4" s="54" t="s">
        <v>341</v>
      </c>
      <c r="CR4" s="54" t="s">
        <v>345</v>
      </c>
      <c r="CS4" s="54" t="s">
        <v>140</v>
      </c>
      <c r="CT4" s="54" t="s">
        <v>350</v>
      </c>
      <c r="CU4" s="54" t="s">
        <v>356</v>
      </c>
      <c r="CW4" s="54" t="s">
        <v>364</v>
      </c>
      <c r="CX4" s="54" t="s">
        <v>368</v>
      </c>
      <c r="CZ4" s="54" t="s">
        <v>374</v>
      </c>
      <c r="DA4" s="54" t="s">
        <v>392</v>
      </c>
      <c r="DB4" s="54" t="s">
        <v>394</v>
      </c>
      <c r="DD4" s="54" t="s">
        <v>396</v>
      </c>
      <c r="DE4" s="54" t="s">
        <v>399</v>
      </c>
      <c r="DF4" s="54" t="s">
        <v>408</v>
      </c>
      <c r="DJ4" s="54" t="s">
        <v>426</v>
      </c>
      <c r="DK4" s="54" t="s">
        <v>283</v>
      </c>
      <c r="DN4" s="54" t="s">
        <v>60</v>
      </c>
      <c r="DO4" s="54" t="s">
        <v>433</v>
      </c>
      <c r="DQ4" s="54" t="s">
        <v>439</v>
      </c>
      <c r="DR4" s="54" t="s">
        <v>659</v>
      </c>
      <c r="DS4" s="54" t="s">
        <v>446</v>
      </c>
      <c r="DV4" s="54" t="s">
        <v>449</v>
      </c>
      <c r="DW4" s="54" t="s">
        <v>452</v>
      </c>
      <c r="DZ4" s="54" t="s">
        <v>204</v>
      </c>
      <c r="EB4" s="1"/>
      <c r="EC4" s="1"/>
      <c r="ED4" s="1"/>
    </row>
    <row r="5" spans="1:134">
      <c r="A5" s="1" t="s">
        <v>36</v>
      </c>
      <c r="B5" s="1" t="s">
        <v>35</v>
      </c>
      <c r="F5" s="54" t="s">
        <v>40</v>
      </c>
      <c r="G5" s="54" t="s">
        <v>48</v>
      </c>
      <c r="J5" s="54" t="s">
        <v>609</v>
      </c>
      <c r="K5" s="54" t="s">
        <v>71</v>
      </c>
      <c r="O5" s="54" t="s">
        <v>77</v>
      </c>
      <c r="P5" s="54" t="s">
        <v>27</v>
      </c>
      <c r="S5" s="54" t="s">
        <v>91</v>
      </c>
      <c r="T5" s="54" t="s">
        <v>94</v>
      </c>
      <c r="Y5" s="54" t="s">
        <v>104</v>
      </c>
      <c r="Z5" s="54" t="s">
        <v>110</v>
      </c>
      <c r="AA5" s="54" t="s">
        <v>118</v>
      </c>
      <c r="AB5" s="54" t="s">
        <v>125</v>
      </c>
      <c r="AC5" s="54" t="s">
        <v>130</v>
      </c>
      <c r="AJ5" s="54" t="s">
        <v>153</v>
      </c>
      <c r="AK5" s="54" t="s">
        <v>603</v>
      </c>
      <c r="AN5" s="54" t="s">
        <v>160</v>
      </c>
      <c r="AO5" s="54" t="s">
        <v>335</v>
      </c>
      <c r="AP5" s="54" t="s">
        <v>167</v>
      </c>
      <c r="AT5" s="54" t="s">
        <v>182</v>
      </c>
      <c r="AV5" s="54" t="s">
        <v>190</v>
      </c>
      <c r="AX5" s="54" t="s">
        <v>729</v>
      </c>
      <c r="AY5" s="54" t="s">
        <v>197</v>
      </c>
      <c r="BC5" s="54" t="s">
        <v>460</v>
      </c>
      <c r="BE5" s="54" t="s">
        <v>717</v>
      </c>
      <c r="BF5" s="54" t="s">
        <v>637</v>
      </c>
      <c r="BH5" s="54" t="s">
        <v>222</v>
      </c>
      <c r="BK5" s="54" t="s">
        <v>238</v>
      </c>
      <c r="BL5" s="54" t="s">
        <v>242</v>
      </c>
      <c r="BN5" s="54" t="s">
        <v>257</v>
      </c>
      <c r="BQ5" s="54" t="s">
        <v>263</v>
      </c>
      <c r="BR5" s="54" t="s">
        <v>267</v>
      </c>
      <c r="BU5" s="54" t="s">
        <v>274</v>
      </c>
      <c r="BV5" s="54" t="s">
        <v>280</v>
      </c>
      <c r="BY5" s="54" t="s">
        <v>287</v>
      </c>
      <c r="BZ5" s="54" t="s">
        <v>291</v>
      </c>
      <c r="CB5" s="54" t="s">
        <v>297</v>
      </c>
      <c r="CC5" s="54" t="s">
        <v>303</v>
      </c>
      <c r="CD5" s="54" t="s">
        <v>371</v>
      </c>
      <c r="CL5" s="54" t="s">
        <v>317</v>
      </c>
      <c r="CM5" s="54" t="s">
        <v>330</v>
      </c>
      <c r="CN5" s="54" t="s">
        <v>334</v>
      </c>
      <c r="CQ5" s="54" t="s">
        <v>62</v>
      </c>
      <c r="CR5" s="54" t="s">
        <v>346</v>
      </c>
      <c r="CS5" s="54" t="s">
        <v>141</v>
      </c>
      <c r="CT5" s="54" t="s">
        <v>351</v>
      </c>
      <c r="CU5" s="54" t="s">
        <v>357</v>
      </c>
      <c r="CW5" s="54" t="s">
        <v>365</v>
      </c>
      <c r="CZ5" s="54" t="s">
        <v>375</v>
      </c>
      <c r="DE5" s="54" t="s">
        <v>400</v>
      </c>
      <c r="DF5" s="54" t="s">
        <v>409</v>
      </c>
      <c r="DJ5" s="54" t="s">
        <v>427</v>
      </c>
      <c r="DK5" s="54" t="s">
        <v>325</v>
      </c>
      <c r="DN5" s="54" t="s">
        <v>658</v>
      </c>
      <c r="DO5" s="54" t="s">
        <v>434</v>
      </c>
      <c r="DQ5" s="54" t="s">
        <v>440</v>
      </c>
      <c r="DV5" s="54" t="s">
        <v>594</v>
      </c>
      <c r="DW5" s="54" t="s">
        <v>453</v>
      </c>
      <c r="DZ5" s="54" t="s">
        <v>205</v>
      </c>
      <c r="EB5" s="1"/>
      <c r="EC5" s="1"/>
      <c r="ED5" s="1"/>
    </row>
    <row r="6" spans="1:134">
      <c r="A6" s="1" t="s">
        <v>38</v>
      </c>
      <c r="B6" s="1" t="s">
        <v>466</v>
      </c>
      <c r="F6" s="54" t="s">
        <v>41</v>
      </c>
      <c r="G6" s="54" t="s">
        <v>49</v>
      </c>
      <c r="J6" s="54" t="s">
        <v>67</v>
      </c>
      <c r="O6" s="54" t="s">
        <v>78</v>
      </c>
      <c r="P6" s="54" t="s">
        <v>80</v>
      </c>
      <c r="T6" s="54" t="s">
        <v>95</v>
      </c>
      <c r="Y6" s="54" t="s">
        <v>105</v>
      </c>
      <c r="Z6" s="54" t="s">
        <v>111</v>
      </c>
      <c r="AA6" s="54" t="s">
        <v>119</v>
      </c>
      <c r="AB6" s="54" t="s">
        <v>126</v>
      </c>
      <c r="AC6" s="54" t="s">
        <v>131</v>
      </c>
      <c r="AJ6" s="54" t="s">
        <v>154</v>
      </c>
      <c r="AK6" s="54" t="s">
        <v>34</v>
      </c>
      <c r="AN6" s="54" t="s">
        <v>161</v>
      </c>
      <c r="AP6" s="54" t="s">
        <v>168</v>
      </c>
      <c r="AT6" s="54" t="s">
        <v>183</v>
      </c>
      <c r="AV6" s="54" t="s">
        <v>191</v>
      </c>
      <c r="AX6" s="54" t="s">
        <v>625</v>
      </c>
      <c r="AY6" s="54" t="s">
        <v>198</v>
      </c>
      <c r="BC6" s="54" t="s">
        <v>207</v>
      </c>
      <c r="BE6" s="54" t="s">
        <v>214</v>
      </c>
      <c r="BH6" s="54" t="s">
        <v>223</v>
      </c>
      <c r="BL6" s="54" t="s">
        <v>243</v>
      </c>
      <c r="BN6" s="54" t="s">
        <v>258</v>
      </c>
      <c r="BQ6" s="54" t="s">
        <v>641</v>
      </c>
      <c r="BR6" s="54" t="s">
        <v>268</v>
      </c>
      <c r="BU6" s="54" t="s">
        <v>275</v>
      </c>
      <c r="BZ6" s="54" t="s">
        <v>292</v>
      </c>
      <c r="CB6" s="54" t="s">
        <v>86</v>
      </c>
      <c r="CL6" s="54" t="s">
        <v>318</v>
      </c>
      <c r="CM6" s="54" t="s">
        <v>650</v>
      </c>
      <c r="CQ6" s="54" t="s">
        <v>342</v>
      </c>
      <c r="CR6" s="54" t="s">
        <v>347</v>
      </c>
      <c r="CS6" s="54" t="s">
        <v>847</v>
      </c>
      <c r="CT6" s="54" t="s">
        <v>352</v>
      </c>
      <c r="CU6" s="54" t="s">
        <v>358</v>
      </c>
      <c r="CZ6" s="54" t="s">
        <v>376</v>
      </c>
      <c r="DE6" s="54" t="s">
        <v>401</v>
      </c>
      <c r="DF6" s="54" t="s">
        <v>410</v>
      </c>
      <c r="DJ6" s="54" t="s">
        <v>428</v>
      </c>
      <c r="DK6" s="54" t="s">
        <v>326</v>
      </c>
      <c r="DN6" s="54" t="s">
        <v>462</v>
      </c>
      <c r="DO6" s="54" t="s">
        <v>435</v>
      </c>
      <c r="DQ6" s="54" t="s">
        <v>441</v>
      </c>
      <c r="DW6" s="54" t="s">
        <v>454</v>
      </c>
      <c r="EB6" s="1"/>
      <c r="EC6" s="1"/>
      <c r="ED6" s="1"/>
    </row>
    <row r="7" spans="1:134">
      <c r="A7" s="1" t="s">
        <v>45</v>
      </c>
      <c r="B7" s="1" t="s">
        <v>46</v>
      </c>
      <c r="F7" s="54" t="s">
        <v>42</v>
      </c>
      <c r="G7" s="54" t="s">
        <v>50</v>
      </c>
      <c r="J7" s="54" t="s">
        <v>68</v>
      </c>
      <c r="P7" s="54" t="s">
        <v>81</v>
      </c>
      <c r="Y7" s="54" t="s">
        <v>617</v>
      </c>
      <c r="Z7" s="54" t="s">
        <v>621</v>
      </c>
      <c r="AA7" s="54" t="s">
        <v>120</v>
      </c>
      <c r="AB7" s="54" t="s">
        <v>834</v>
      </c>
      <c r="AC7" s="54" t="s">
        <v>132</v>
      </c>
      <c r="AN7" s="54" t="s">
        <v>631</v>
      </c>
      <c r="AP7" s="54" t="s">
        <v>169</v>
      </c>
      <c r="AT7" s="54" t="s">
        <v>184</v>
      </c>
      <c r="AV7" s="54" t="s">
        <v>192</v>
      </c>
      <c r="AX7" s="54" t="s">
        <v>146</v>
      </c>
      <c r="AY7" s="54" t="s">
        <v>199</v>
      </c>
      <c r="BC7" s="54" t="s">
        <v>461</v>
      </c>
      <c r="BH7" s="54" t="s">
        <v>224</v>
      </c>
      <c r="BL7" s="54" t="s">
        <v>244</v>
      </c>
      <c r="BR7" s="54" t="s">
        <v>269</v>
      </c>
      <c r="BU7" s="54" t="s">
        <v>276</v>
      </c>
      <c r="BZ7" s="54" t="s">
        <v>293</v>
      </c>
      <c r="CB7" s="54" t="s">
        <v>298</v>
      </c>
      <c r="CL7" s="54" t="s">
        <v>319</v>
      </c>
      <c r="CM7" s="54" t="s">
        <v>331</v>
      </c>
      <c r="CQ7" s="54" t="s">
        <v>1069</v>
      </c>
      <c r="CS7" s="54" t="s">
        <v>142</v>
      </c>
      <c r="CT7" s="54" t="s">
        <v>353</v>
      </c>
      <c r="CU7" s="54" t="s">
        <v>359</v>
      </c>
      <c r="CZ7" s="54" t="s">
        <v>377</v>
      </c>
      <c r="DE7" s="54" t="s">
        <v>402</v>
      </c>
      <c r="DF7" s="54" t="s">
        <v>411</v>
      </c>
      <c r="DK7" s="54" t="s">
        <v>284</v>
      </c>
      <c r="DQ7" s="54" t="s">
        <v>442</v>
      </c>
      <c r="DW7" s="54" t="s">
        <v>455</v>
      </c>
      <c r="EB7" s="1"/>
      <c r="EC7" s="1"/>
      <c r="ED7" s="1"/>
    </row>
    <row r="8" spans="1:134">
      <c r="A8" s="1" t="s">
        <v>58</v>
      </c>
      <c r="B8" s="1" t="s">
        <v>58</v>
      </c>
      <c r="F8" s="54" t="s">
        <v>43</v>
      </c>
      <c r="G8" s="54" t="s">
        <v>51</v>
      </c>
      <c r="P8" s="54" t="s">
        <v>82</v>
      </c>
      <c r="Y8" s="54" t="s">
        <v>106</v>
      </c>
      <c r="Z8" s="54" t="s">
        <v>112</v>
      </c>
      <c r="AA8" s="54" t="s">
        <v>121</v>
      </c>
      <c r="AB8" s="54" t="s">
        <v>127</v>
      </c>
      <c r="AC8" s="54" t="s">
        <v>133</v>
      </c>
      <c r="AN8" s="54" t="s">
        <v>630</v>
      </c>
      <c r="AP8" s="54" t="s">
        <v>170</v>
      </c>
      <c r="AT8" s="54" t="s">
        <v>185</v>
      </c>
      <c r="BH8" s="54" t="s">
        <v>848</v>
      </c>
      <c r="BL8" s="54" t="s">
        <v>245</v>
      </c>
      <c r="BU8" s="54" t="s">
        <v>277</v>
      </c>
      <c r="CB8" s="54" t="s">
        <v>299</v>
      </c>
      <c r="CL8" s="54" t="s">
        <v>320</v>
      </c>
      <c r="CM8" s="54" t="s">
        <v>651</v>
      </c>
      <c r="CU8" s="54" t="s">
        <v>361</v>
      </c>
      <c r="CZ8" s="54" t="s">
        <v>378</v>
      </c>
      <c r="DE8" s="54" t="s">
        <v>403</v>
      </c>
      <c r="DF8" s="54" t="s">
        <v>412</v>
      </c>
      <c r="DQ8" s="54" t="s">
        <v>443</v>
      </c>
      <c r="DW8" s="54" t="s">
        <v>456</v>
      </c>
      <c r="EB8" s="1"/>
      <c r="EC8" s="1"/>
      <c r="ED8" s="1"/>
    </row>
    <row r="9" spans="1:134">
      <c r="A9" s="1" t="s">
        <v>61</v>
      </c>
      <c r="B9" s="1" t="s">
        <v>467</v>
      </c>
      <c r="F9" s="54" t="s">
        <v>44</v>
      </c>
      <c r="G9" s="54" t="s">
        <v>52</v>
      </c>
      <c r="P9" s="54" t="s">
        <v>28</v>
      </c>
      <c r="Z9" s="54" t="s">
        <v>113</v>
      </c>
      <c r="AP9" s="54" t="s">
        <v>171</v>
      </c>
      <c r="BH9" s="54" t="s">
        <v>225</v>
      </c>
      <c r="BL9" s="54" t="s">
        <v>246</v>
      </c>
      <c r="CL9" s="54" t="s">
        <v>321</v>
      </c>
      <c r="CU9" s="54" t="s">
        <v>360</v>
      </c>
      <c r="CZ9" s="54" t="s">
        <v>379</v>
      </c>
      <c r="DE9" s="54" t="s">
        <v>404</v>
      </c>
      <c r="DF9" s="54" t="s">
        <v>413</v>
      </c>
      <c r="EB9" s="1"/>
      <c r="EC9" s="1"/>
      <c r="ED9" s="1"/>
    </row>
    <row r="10" spans="1:134">
      <c r="A10" s="1" t="s">
        <v>63</v>
      </c>
      <c r="B10" s="1" t="s">
        <v>468</v>
      </c>
      <c r="G10" s="54" t="s">
        <v>53</v>
      </c>
      <c r="P10" s="54" t="s">
        <v>83</v>
      </c>
      <c r="Z10" s="54" t="s">
        <v>114</v>
      </c>
      <c r="AP10" s="54" t="s">
        <v>172</v>
      </c>
      <c r="BH10" s="54" t="s">
        <v>226</v>
      </c>
      <c r="BL10" s="54" t="s">
        <v>247</v>
      </c>
      <c r="CL10" s="54" t="s">
        <v>322</v>
      </c>
      <c r="CZ10" s="54" t="s">
        <v>380</v>
      </c>
      <c r="DE10" s="54" t="s">
        <v>405</v>
      </c>
      <c r="DF10" s="54" t="s">
        <v>414</v>
      </c>
      <c r="EB10" s="1"/>
      <c r="EC10" s="1"/>
      <c r="ED10" s="1"/>
    </row>
    <row r="11" spans="1:134">
      <c r="A11" s="1" t="s">
        <v>604</v>
      </c>
      <c r="B11" s="1" t="s">
        <v>469</v>
      </c>
      <c r="G11" s="54" t="s">
        <v>54</v>
      </c>
      <c r="P11" s="54" t="s">
        <v>84</v>
      </c>
      <c r="Z11" s="54" t="s">
        <v>115</v>
      </c>
      <c r="AP11" s="54" t="s">
        <v>173</v>
      </c>
      <c r="BH11" s="54" t="s">
        <v>227</v>
      </c>
      <c r="BL11" s="54" t="s">
        <v>248</v>
      </c>
      <c r="CL11" s="54" t="s">
        <v>649</v>
      </c>
      <c r="CZ11" s="54" t="s">
        <v>381</v>
      </c>
      <c r="DF11" s="54" t="s">
        <v>314</v>
      </c>
      <c r="EB11" s="1"/>
      <c r="EC11" s="1"/>
      <c r="ED11" s="1"/>
    </row>
    <row r="12" spans="1:134">
      <c r="A12" s="1" t="s">
        <v>72</v>
      </c>
      <c r="B12" s="1" t="s">
        <v>470</v>
      </c>
      <c r="G12" s="54" t="s">
        <v>55</v>
      </c>
      <c r="P12" s="54" t="s">
        <v>85</v>
      </c>
      <c r="AP12" s="54" t="s">
        <v>174</v>
      </c>
      <c r="BH12" s="54" t="s">
        <v>228</v>
      </c>
      <c r="BL12" s="54" t="s">
        <v>249</v>
      </c>
      <c r="CL12" s="54" t="s">
        <v>648</v>
      </c>
      <c r="CZ12" s="54" t="s">
        <v>382</v>
      </c>
      <c r="DF12" s="54" t="s">
        <v>415</v>
      </c>
      <c r="EB12" s="1"/>
      <c r="EC12" s="1"/>
      <c r="ED12" s="1"/>
    </row>
    <row r="13" spans="1:134">
      <c r="A13" s="1" t="s">
        <v>73</v>
      </c>
      <c r="B13" s="1" t="s">
        <v>471</v>
      </c>
      <c r="G13" s="54" t="s">
        <v>56</v>
      </c>
      <c r="BH13" s="54" t="s">
        <v>229</v>
      </c>
      <c r="BL13" s="54" t="s">
        <v>250</v>
      </c>
      <c r="CL13" s="54" t="s">
        <v>323</v>
      </c>
      <c r="CZ13" s="54" t="s">
        <v>383</v>
      </c>
      <c r="DF13" s="54" t="s">
        <v>416</v>
      </c>
      <c r="EB13" s="1"/>
      <c r="EC13" s="1"/>
      <c r="ED13" s="1"/>
    </row>
    <row r="14" spans="1:134">
      <c r="A14" s="1" t="s">
        <v>74</v>
      </c>
      <c r="B14" s="1" t="s">
        <v>472</v>
      </c>
      <c r="G14" s="54" t="s">
        <v>57</v>
      </c>
      <c r="BH14" s="54" t="s">
        <v>230</v>
      </c>
      <c r="BL14" s="54" t="s">
        <v>251</v>
      </c>
      <c r="CZ14" s="54" t="s">
        <v>384</v>
      </c>
      <c r="DF14" s="54" t="s">
        <v>417</v>
      </c>
      <c r="EB14" s="1"/>
      <c r="EC14" s="1"/>
      <c r="ED14" s="1"/>
    </row>
    <row r="15" spans="1:134">
      <c r="A15" s="1" t="s">
        <v>605</v>
      </c>
      <c r="B15" s="1" t="s">
        <v>473</v>
      </c>
      <c r="BH15" s="54" t="s">
        <v>231</v>
      </c>
      <c r="BL15" s="54" t="s">
        <v>252</v>
      </c>
      <c r="CZ15" s="54" t="s">
        <v>385</v>
      </c>
      <c r="DF15" s="54" t="s">
        <v>418</v>
      </c>
      <c r="EB15" s="1"/>
      <c r="EC15" s="1"/>
      <c r="ED15" s="1"/>
    </row>
    <row r="16" spans="1:134">
      <c r="A16" s="1" t="s">
        <v>843</v>
      </c>
      <c r="B16" s="1" t="s">
        <v>474</v>
      </c>
      <c r="BL16" s="54" t="s">
        <v>253</v>
      </c>
      <c r="CZ16" s="54" t="s">
        <v>386</v>
      </c>
      <c r="DF16" s="54" t="s">
        <v>419</v>
      </c>
      <c r="EB16" s="1"/>
      <c r="EC16" s="1"/>
      <c r="ED16" s="1"/>
    </row>
    <row r="17" spans="1:134">
      <c r="A17" s="1" t="s">
        <v>87</v>
      </c>
      <c r="B17" s="1" t="s">
        <v>475</v>
      </c>
      <c r="CZ17" s="54" t="s">
        <v>387</v>
      </c>
      <c r="DF17" s="54" t="s">
        <v>420</v>
      </c>
      <c r="EB17" s="1"/>
      <c r="EC17" s="1"/>
      <c r="ED17" s="1"/>
    </row>
    <row r="18" spans="1:134" ht="15" customHeight="1">
      <c r="A18" s="1" t="s">
        <v>88</v>
      </c>
      <c r="B18" s="1" t="s">
        <v>476</v>
      </c>
      <c r="CZ18" s="54" t="s">
        <v>388</v>
      </c>
      <c r="EB18" s="1"/>
      <c r="EC18" s="1"/>
      <c r="ED18" s="1"/>
    </row>
    <row r="19" spans="1:134">
      <c r="A19" s="1" t="s">
        <v>606</v>
      </c>
      <c r="B19" s="1" t="s">
        <v>477</v>
      </c>
      <c r="EB19" s="1"/>
      <c r="EC19" s="1"/>
      <c r="ED19" s="1"/>
    </row>
    <row r="20" spans="1:134">
      <c r="A20" s="1" t="s">
        <v>607</v>
      </c>
      <c r="B20" s="1" t="s">
        <v>478</v>
      </c>
      <c r="EC20" s="1"/>
      <c r="ED20" s="1"/>
    </row>
    <row r="21" spans="1:134">
      <c r="A21" s="1" t="s">
        <v>96</v>
      </c>
      <c r="B21" s="1" t="s">
        <v>479</v>
      </c>
      <c r="EC21" s="1"/>
      <c r="ED21" s="1"/>
    </row>
    <row r="22" spans="1:134">
      <c r="A22" s="1" t="s">
        <v>98</v>
      </c>
      <c r="B22" s="1" t="s">
        <v>480</v>
      </c>
      <c r="EC22" s="1"/>
      <c r="ED22" s="1"/>
    </row>
    <row r="23" spans="1:134">
      <c r="A23" s="1" t="s">
        <v>99</v>
      </c>
      <c r="B23" s="1" t="s">
        <v>481</v>
      </c>
      <c r="EC23" s="1"/>
      <c r="ED23" s="1"/>
    </row>
    <row r="24" spans="1:134">
      <c r="A24" s="1" t="s">
        <v>100</v>
      </c>
      <c r="B24" s="1" t="s">
        <v>482</v>
      </c>
      <c r="EC24" s="1"/>
      <c r="ED24" s="1"/>
    </row>
    <row r="25" spans="1:134">
      <c r="A25" s="1" t="s">
        <v>102</v>
      </c>
      <c r="B25" s="1" t="s">
        <v>483</v>
      </c>
      <c r="EC25" s="1"/>
      <c r="ED25" s="1"/>
    </row>
    <row r="26" spans="1:134">
      <c r="A26" s="1" t="s">
        <v>108</v>
      </c>
      <c r="B26" s="1" t="s">
        <v>484</v>
      </c>
      <c r="EC26" s="1"/>
      <c r="ED26" s="1"/>
    </row>
    <row r="27" spans="1:134">
      <c r="A27" s="1" t="s">
        <v>608</v>
      </c>
      <c r="B27" s="1" t="s">
        <v>485</v>
      </c>
      <c r="ED27" s="1"/>
    </row>
    <row r="28" spans="1:134">
      <c r="A28" s="1" t="s">
        <v>122</v>
      </c>
      <c r="B28" s="1" t="s">
        <v>486</v>
      </c>
      <c r="ED28" s="1"/>
    </row>
    <row r="29" spans="1:134">
      <c r="A29" s="1" t="s">
        <v>128</v>
      </c>
      <c r="B29" s="1" t="s">
        <v>487</v>
      </c>
    </row>
    <row r="30" spans="1:134">
      <c r="A30" s="1" t="s">
        <v>135</v>
      </c>
      <c r="B30" s="1" t="s">
        <v>488</v>
      </c>
    </row>
    <row r="31" spans="1:134">
      <c r="A31" s="1" t="s">
        <v>137</v>
      </c>
      <c r="B31" s="1" t="s">
        <v>489</v>
      </c>
    </row>
    <row r="32" spans="1:134">
      <c r="A32" s="1" t="s">
        <v>143</v>
      </c>
      <c r="B32" s="1" t="s">
        <v>490</v>
      </c>
    </row>
    <row r="33" spans="1:134">
      <c r="A33" s="1" t="s">
        <v>147</v>
      </c>
      <c r="B33" s="1" t="s">
        <v>491</v>
      </c>
    </row>
    <row r="34" spans="1:134">
      <c r="A34" s="1" t="s">
        <v>148</v>
      </c>
      <c r="B34" s="1" t="s">
        <v>492</v>
      </c>
      <c r="ED34" s="1"/>
    </row>
    <row r="35" spans="1:134">
      <c r="A35" s="1" t="s">
        <v>149</v>
      </c>
      <c r="B35" s="1" t="s">
        <v>493</v>
      </c>
      <c r="ED35" s="1"/>
    </row>
    <row r="36" spans="1:134" ht="15" customHeight="1">
      <c r="A36" s="1" t="s">
        <v>151</v>
      </c>
      <c r="B36" s="1" t="s">
        <v>494</v>
      </c>
      <c r="ED36" s="1"/>
    </row>
    <row r="37" spans="1:134">
      <c r="A37" s="1" t="s">
        <v>32</v>
      </c>
      <c r="B37" s="1" t="s">
        <v>495</v>
      </c>
    </row>
    <row r="38" spans="1:134">
      <c r="A38" s="1" t="s">
        <v>155</v>
      </c>
      <c r="B38" s="1" t="s">
        <v>496</v>
      </c>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row>
    <row r="39" spans="1:134">
      <c r="A39" s="1" t="s">
        <v>156</v>
      </c>
      <c r="B39" s="1" t="s">
        <v>497</v>
      </c>
    </row>
    <row r="40" spans="1:134">
      <c r="A40" s="1" t="s">
        <v>157</v>
      </c>
      <c r="B40" s="1" t="s">
        <v>498</v>
      </c>
    </row>
    <row r="41" spans="1:134">
      <c r="A41" s="1" t="s">
        <v>589</v>
      </c>
      <c r="B41" s="1" t="s">
        <v>499</v>
      </c>
    </row>
    <row r="42" spans="1:134">
      <c r="A42" s="1" t="s">
        <v>164</v>
      </c>
      <c r="B42" s="1" t="s">
        <v>500</v>
      </c>
    </row>
    <row r="43" spans="1:134">
      <c r="A43" s="1" t="s">
        <v>844</v>
      </c>
      <c r="B43" s="1" t="s">
        <v>501</v>
      </c>
    </row>
    <row r="44" spans="1:134">
      <c r="A44" s="1" t="s">
        <v>177</v>
      </c>
      <c r="B44" s="1" t="s">
        <v>502</v>
      </c>
    </row>
    <row r="45" spans="1:134">
      <c r="A45" s="1" t="s">
        <v>178</v>
      </c>
      <c r="B45" s="1" t="s">
        <v>503</v>
      </c>
    </row>
    <row r="46" spans="1:134">
      <c r="A46" s="1" t="s">
        <v>179</v>
      </c>
      <c r="B46" s="1" t="s">
        <v>504</v>
      </c>
    </row>
    <row r="47" spans="1:134">
      <c r="A47" s="1" t="s">
        <v>186</v>
      </c>
      <c r="B47" s="1" t="s">
        <v>505</v>
      </c>
    </row>
    <row r="48" spans="1:134">
      <c r="A48" s="1" t="s">
        <v>187</v>
      </c>
      <c r="B48" s="1" t="s">
        <v>506</v>
      </c>
    </row>
    <row r="49" spans="1:2">
      <c r="A49" s="1" t="s">
        <v>193</v>
      </c>
      <c r="B49" s="1" t="s">
        <v>507</v>
      </c>
    </row>
    <row r="50" spans="1:2">
      <c r="A50" s="1" t="s">
        <v>725</v>
      </c>
      <c r="B50" s="1" t="s">
        <v>730</v>
      </c>
    </row>
    <row r="51" spans="1:2">
      <c r="A51" s="1" t="s">
        <v>613</v>
      </c>
      <c r="B51" s="1" t="s">
        <v>508</v>
      </c>
    </row>
    <row r="52" spans="1:2">
      <c r="A52" s="1" t="s">
        <v>200</v>
      </c>
      <c r="B52" s="1" t="s">
        <v>509</v>
      </c>
    </row>
    <row r="53" spans="1:2">
      <c r="A53" s="1" t="s">
        <v>201</v>
      </c>
      <c r="B53" s="1" t="s">
        <v>510</v>
      </c>
    </row>
    <row r="54" spans="1:2">
      <c r="A54" s="1" t="s">
        <v>586</v>
      </c>
      <c r="B54" s="1" t="s">
        <v>511</v>
      </c>
    </row>
    <row r="55" spans="1:2">
      <c r="A55" s="1" t="s">
        <v>726</v>
      </c>
      <c r="B55" s="1" t="s">
        <v>512</v>
      </c>
    </row>
    <row r="56" spans="1:2">
      <c r="A56" s="1" t="s">
        <v>209</v>
      </c>
      <c r="B56" s="1" t="s">
        <v>513</v>
      </c>
    </row>
    <row r="57" spans="1:2" ht="12.75" customHeight="1">
      <c r="A57" s="1" t="s">
        <v>212</v>
      </c>
      <c r="B57" s="1" t="s">
        <v>514</v>
      </c>
    </row>
    <row r="58" spans="1:2" ht="15" customHeight="1">
      <c r="A58" s="1" t="s">
        <v>215</v>
      </c>
      <c r="B58" s="1" t="s">
        <v>515</v>
      </c>
    </row>
    <row r="59" spans="1:2" ht="12.75" customHeight="1">
      <c r="A59" s="1" t="s">
        <v>218</v>
      </c>
      <c r="B59" s="1" t="s">
        <v>516</v>
      </c>
    </row>
    <row r="60" spans="1:2">
      <c r="A60" s="1" t="s">
        <v>219</v>
      </c>
      <c r="B60" s="1" t="s">
        <v>517</v>
      </c>
    </row>
    <row r="61" spans="1:2">
      <c r="A61" s="1" t="s">
        <v>232</v>
      </c>
      <c r="B61" s="1" t="s">
        <v>518</v>
      </c>
    </row>
    <row r="62" spans="1:2">
      <c r="A62" s="1" t="s">
        <v>845</v>
      </c>
      <c r="B62" s="1" t="s">
        <v>519</v>
      </c>
    </row>
    <row r="63" spans="1:2">
      <c r="A63" s="1" t="s">
        <v>615</v>
      </c>
      <c r="B63" s="1" t="s">
        <v>520</v>
      </c>
    </row>
    <row r="64" spans="1:2">
      <c r="A64" s="1" t="s">
        <v>240</v>
      </c>
      <c r="B64" s="1" t="s">
        <v>521</v>
      </c>
    </row>
    <row r="65" spans="1:2">
      <c r="A65" s="1" t="s">
        <v>254</v>
      </c>
      <c r="B65" s="1" t="s">
        <v>522</v>
      </c>
    </row>
    <row r="66" spans="1:2">
      <c r="A66" s="1" t="s">
        <v>255</v>
      </c>
      <c r="B66" s="1" t="s">
        <v>523</v>
      </c>
    </row>
    <row r="67" spans="1:2">
      <c r="A67" s="1" t="s">
        <v>616</v>
      </c>
      <c r="B67" s="1" t="s">
        <v>524</v>
      </c>
    </row>
    <row r="68" spans="1:2">
      <c r="A68" s="1" t="s">
        <v>260</v>
      </c>
      <c r="B68" s="1" t="s">
        <v>525</v>
      </c>
    </row>
    <row r="69" spans="1:2">
      <c r="A69" s="1" t="s">
        <v>261</v>
      </c>
      <c r="B69" s="1" t="s">
        <v>526</v>
      </c>
    </row>
    <row r="70" spans="1:2">
      <c r="A70" s="1" t="s">
        <v>265</v>
      </c>
      <c r="B70" s="1" t="s">
        <v>527</v>
      </c>
    </row>
    <row r="71" spans="1:2">
      <c r="A71" s="1" t="s">
        <v>270</v>
      </c>
      <c r="B71" s="1" t="s">
        <v>528</v>
      </c>
    </row>
    <row r="72" spans="1:2">
      <c r="A72" s="1" t="s">
        <v>271</v>
      </c>
      <c r="B72" s="1" t="s">
        <v>529</v>
      </c>
    </row>
    <row r="73" spans="1:2">
      <c r="A73" s="1" t="s">
        <v>618</v>
      </c>
      <c r="B73" s="1" t="s">
        <v>530</v>
      </c>
    </row>
    <row r="74" spans="1:2">
      <c r="A74" s="1" t="s">
        <v>619</v>
      </c>
      <c r="B74" s="1" t="s">
        <v>531</v>
      </c>
    </row>
    <row r="75" spans="1:2">
      <c r="A75" s="1" t="s">
        <v>281</v>
      </c>
      <c r="B75" s="1" t="s">
        <v>532</v>
      </c>
    </row>
    <row r="76" spans="1:2">
      <c r="A76" s="1" t="s">
        <v>282</v>
      </c>
      <c r="B76" s="1" t="s">
        <v>533</v>
      </c>
    </row>
    <row r="77" spans="1:2">
      <c r="A77" s="1" t="s">
        <v>620</v>
      </c>
      <c r="B77" s="1" t="s">
        <v>534</v>
      </c>
    </row>
    <row r="78" spans="1:2">
      <c r="A78" s="1" t="s">
        <v>289</v>
      </c>
      <c r="B78" s="1" t="s">
        <v>535</v>
      </c>
    </row>
    <row r="79" spans="1:2">
      <c r="A79" s="1" t="s">
        <v>835</v>
      </c>
      <c r="B79" s="1" t="s">
        <v>536</v>
      </c>
    </row>
    <row r="80" spans="1:2">
      <c r="A80" s="1" t="s">
        <v>295</v>
      </c>
      <c r="B80" s="1" t="s">
        <v>537</v>
      </c>
    </row>
    <row r="81" spans="1:2">
      <c r="A81" s="1" t="s">
        <v>300</v>
      </c>
      <c r="B81" s="1" t="s">
        <v>538</v>
      </c>
    </row>
    <row r="82" spans="1:2">
      <c r="A82" s="1" t="s">
        <v>622</v>
      </c>
      <c r="B82" s="1" t="s">
        <v>559</v>
      </c>
    </row>
    <row r="83" spans="1:2">
      <c r="A83" s="1" t="s">
        <v>304</v>
      </c>
      <c r="B83" s="1" t="s">
        <v>539</v>
      </c>
    </row>
    <row r="84" spans="1:2">
      <c r="A84" s="1" t="s">
        <v>306</v>
      </c>
      <c r="B84" s="1" t="s">
        <v>540</v>
      </c>
    </row>
    <row r="85" spans="1:2">
      <c r="A85" s="1" t="s">
        <v>307</v>
      </c>
      <c r="B85" s="1" t="s">
        <v>541</v>
      </c>
    </row>
    <row r="86" spans="1:2">
      <c r="A86" s="1" t="s">
        <v>308</v>
      </c>
      <c r="B86" s="1" t="s">
        <v>542</v>
      </c>
    </row>
    <row r="87" spans="1:2">
      <c r="A87" s="1" t="s">
        <v>310</v>
      </c>
      <c r="B87" s="1" t="s">
        <v>543</v>
      </c>
    </row>
    <row r="88" spans="1:2">
      <c r="A88" s="1" t="s">
        <v>311</v>
      </c>
      <c r="B88" s="1" t="s">
        <v>544</v>
      </c>
    </row>
    <row r="89" spans="1:2">
      <c r="A89" s="1" t="s">
        <v>312</v>
      </c>
      <c r="B89" s="1" t="s">
        <v>545</v>
      </c>
    </row>
    <row r="90" spans="1:2">
      <c r="A90" s="1" t="s">
        <v>313</v>
      </c>
      <c r="B90" s="1" t="s">
        <v>546</v>
      </c>
    </row>
    <row r="91" spans="1:2">
      <c r="A91" s="1" t="s">
        <v>328</v>
      </c>
      <c r="B91" s="1" t="s">
        <v>547</v>
      </c>
    </row>
    <row r="92" spans="1:2">
      <c r="A92" s="1" t="s">
        <v>623</v>
      </c>
      <c r="B92" s="1" t="s">
        <v>548</v>
      </c>
    </row>
    <row r="93" spans="1:2">
      <c r="A93" s="1" t="s">
        <v>336</v>
      </c>
      <c r="B93" s="1" t="s">
        <v>549</v>
      </c>
    </row>
    <row r="94" spans="1:2">
      <c r="A94" s="1" t="s">
        <v>339</v>
      </c>
      <c r="B94" s="1" t="s">
        <v>550</v>
      </c>
    </row>
    <row r="95" spans="1:2">
      <c r="A95" s="1" t="s">
        <v>1068</v>
      </c>
      <c r="B95" s="1" t="s">
        <v>1070</v>
      </c>
    </row>
    <row r="96" spans="1:2">
      <c r="A96" s="1" t="s">
        <v>343</v>
      </c>
      <c r="B96" s="1" t="s">
        <v>551</v>
      </c>
    </row>
    <row r="97" spans="1:2">
      <c r="A97" s="1" t="s">
        <v>138</v>
      </c>
      <c r="B97" s="1" t="s">
        <v>552</v>
      </c>
    </row>
    <row r="98" spans="1:2">
      <c r="A98" s="1" t="s">
        <v>348</v>
      </c>
      <c r="B98" s="1" t="s">
        <v>553</v>
      </c>
    </row>
    <row r="99" spans="1:2">
      <c r="A99" s="1" t="s">
        <v>354</v>
      </c>
      <c r="B99" s="1" t="s">
        <v>554</v>
      </c>
    </row>
    <row r="100" spans="1:2">
      <c r="A100" s="1" t="s">
        <v>362</v>
      </c>
      <c r="B100" s="1" t="s">
        <v>555</v>
      </c>
    </row>
    <row r="101" spans="1:2">
      <c r="A101" s="1" t="s">
        <v>624</v>
      </c>
      <c r="B101" s="1" t="s">
        <v>556</v>
      </c>
    </row>
    <row r="102" spans="1:2">
      <c r="A102" s="1" t="s">
        <v>367</v>
      </c>
      <c r="B102" s="1" t="s">
        <v>557</v>
      </c>
    </row>
    <row r="103" spans="1:2">
      <c r="A103" s="1" t="s">
        <v>369</v>
      </c>
      <c r="B103" s="1" t="s">
        <v>558</v>
      </c>
    </row>
    <row r="104" spans="1:2">
      <c r="A104" s="1" t="s">
        <v>372</v>
      </c>
      <c r="B104" s="1" t="s">
        <v>560</v>
      </c>
    </row>
    <row r="105" spans="1:2">
      <c r="A105" s="1" t="s">
        <v>391</v>
      </c>
      <c r="B105" s="1" t="s">
        <v>561</v>
      </c>
    </row>
    <row r="106" spans="1:2">
      <c r="A106" s="1" t="s">
        <v>393</v>
      </c>
      <c r="B106" s="1" t="s">
        <v>562</v>
      </c>
    </row>
    <row r="107" spans="1:2">
      <c r="A107" s="1" t="s">
        <v>395</v>
      </c>
      <c r="B107" s="1" t="s">
        <v>563</v>
      </c>
    </row>
    <row r="108" spans="1:2">
      <c r="A108" s="1" t="s">
        <v>846</v>
      </c>
      <c r="B108" s="1" t="s">
        <v>564</v>
      </c>
    </row>
    <row r="109" spans="1:2">
      <c r="A109" s="1" t="s">
        <v>397</v>
      </c>
      <c r="B109" s="1" t="s">
        <v>565</v>
      </c>
    </row>
    <row r="110" spans="1:2">
      <c r="A110" s="1" t="s">
        <v>407</v>
      </c>
      <c r="B110" s="1" t="s">
        <v>566</v>
      </c>
    </row>
    <row r="111" spans="1:2">
      <c r="A111" s="1" t="s">
        <v>421</v>
      </c>
      <c r="B111" s="1" t="s">
        <v>567</v>
      </c>
    </row>
    <row r="112" spans="1:2">
      <c r="A112" s="1" t="s">
        <v>422</v>
      </c>
      <c r="B112" s="1" t="s">
        <v>568</v>
      </c>
    </row>
    <row r="113" spans="1:2">
      <c r="A113" s="1" t="s">
        <v>423</v>
      </c>
      <c r="B113" s="1" t="s">
        <v>569</v>
      </c>
    </row>
    <row r="114" spans="1:2">
      <c r="A114" s="1" t="s">
        <v>424</v>
      </c>
      <c r="B114" s="1" t="s">
        <v>570</v>
      </c>
    </row>
    <row r="115" spans="1:2">
      <c r="A115" s="1" t="s">
        <v>727</v>
      </c>
      <c r="B115" s="1" t="s">
        <v>571</v>
      </c>
    </row>
    <row r="116" spans="1:2">
      <c r="A116" s="1" t="s">
        <v>429</v>
      </c>
      <c r="B116" s="1" t="s">
        <v>572</v>
      </c>
    </row>
    <row r="117" spans="1:2">
      <c r="A117" s="1" t="s">
        <v>430</v>
      </c>
      <c r="B117" s="1" t="s">
        <v>573</v>
      </c>
    </row>
    <row r="118" spans="1:2">
      <c r="A118" s="1" t="s">
        <v>590</v>
      </c>
      <c r="B118" s="1" t="s">
        <v>591</v>
      </c>
    </row>
    <row r="119" spans="1:2">
      <c r="A119" s="1" t="s">
        <v>431</v>
      </c>
      <c r="B119" s="1" t="s">
        <v>662</v>
      </c>
    </row>
    <row r="120" spans="1:2">
      <c r="A120" s="1" t="s">
        <v>436</v>
      </c>
      <c r="B120" s="1" t="s">
        <v>574</v>
      </c>
    </row>
    <row r="121" spans="1:2">
      <c r="A121" s="1" t="s">
        <v>438</v>
      </c>
      <c r="B121" s="1" t="s">
        <v>575</v>
      </c>
    </row>
    <row r="122" spans="1:2">
      <c r="A122" s="1" t="s">
        <v>836</v>
      </c>
      <c r="B122" s="1" t="s">
        <v>576</v>
      </c>
    </row>
    <row r="123" spans="1:2">
      <c r="A123" s="1" t="s">
        <v>445</v>
      </c>
      <c r="B123" s="1" t="s">
        <v>577</v>
      </c>
    </row>
    <row r="124" spans="1:2">
      <c r="A124" s="1" t="s">
        <v>447</v>
      </c>
      <c r="B124" s="1" t="s">
        <v>578</v>
      </c>
    </row>
    <row r="125" spans="1:2">
      <c r="A125" s="1" t="s">
        <v>448</v>
      </c>
      <c r="B125" s="1" t="s">
        <v>579</v>
      </c>
    </row>
    <row r="126" spans="1:2">
      <c r="A126" s="1" t="s">
        <v>629</v>
      </c>
      <c r="B126" s="1" t="s">
        <v>580</v>
      </c>
    </row>
    <row r="127" spans="1:2">
      <c r="A127" s="1" t="s">
        <v>450</v>
      </c>
      <c r="B127" s="1" t="s">
        <v>581</v>
      </c>
    </row>
    <row r="128" spans="1:2">
      <c r="A128" s="1" t="s">
        <v>457</v>
      </c>
      <c r="B128" s="1" t="s">
        <v>582</v>
      </c>
    </row>
    <row r="129" spans="1:2">
      <c r="A129" s="1" t="s">
        <v>463</v>
      </c>
      <c r="B129" s="1" t="s">
        <v>583</v>
      </c>
    </row>
    <row r="130" spans="1:2">
      <c r="A130" s="1" t="s">
        <v>203</v>
      </c>
      <c r="B130" s="1" t="s">
        <v>584</v>
      </c>
    </row>
  </sheetData>
  <sheetProtection algorithmName="SHA-512" hashValue="KLIrlMFWD2R1KwKqZwTbulFoaWpvPL7QQYqalkwgAKbTsuG5DG48FDZxH8A0FATjaG7LvsYnvdB6Mx576NkoQQ==" saltValue="DUKnC3MNi0lT2Km8o1UKSw==" spinCount="100000" sheet="1" objects="1" scenarios="1"/>
  <autoFilter ref="A2:B131" xr:uid="{00000000-0001-0000-0400-000000000000}">
    <sortState xmlns:xlrd2="http://schemas.microsoft.com/office/spreadsheetml/2017/richdata2" ref="A3:B131">
      <sortCondition ref="A2:A131"/>
    </sortState>
  </autoFilter>
  <conditionalFormatting sqref="C36:DZ37">
    <cfRule type="containsText" dxfId="0" priority="1" operator="containsText" text="False">
      <formula>NOT(ISERROR(SEARCH("False",C36)))</formula>
    </cfRule>
  </conditionalFormatting>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B6EEE-F4FB-4CDD-BF56-3F3F80929D2E}">
  <sheetPr>
    <tabColor theme="9" tint="0.39997558519241921"/>
  </sheetPr>
  <dimension ref="A1:J166"/>
  <sheetViews>
    <sheetView workbookViewId="0">
      <selection activeCell="F4" sqref="F4"/>
    </sheetView>
  </sheetViews>
  <sheetFormatPr defaultRowHeight="12.75"/>
  <cols>
    <col min="1" max="1" width="14.85546875" bestFit="1" customWidth="1"/>
    <col min="2" max="2" width="60.42578125" bestFit="1" customWidth="1"/>
    <col min="4" max="4" width="58.85546875" bestFit="1" customWidth="1"/>
    <col min="5" max="5" width="14.85546875" bestFit="1" customWidth="1"/>
    <col min="6" max="6" width="23" bestFit="1" customWidth="1"/>
    <col min="7" max="7" width="3" bestFit="1" customWidth="1"/>
  </cols>
  <sheetData>
    <row r="1" spans="1:10">
      <c r="A1" s="165" t="s">
        <v>1062</v>
      </c>
      <c r="B1" s="165" t="s">
        <v>1063</v>
      </c>
      <c r="D1" s="165" t="s">
        <v>1062</v>
      </c>
      <c r="E1" s="165" t="s">
        <v>465</v>
      </c>
      <c r="F1" s="165" t="s">
        <v>1063</v>
      </c>
      <c r="G1" s="165" t="s">
        <v>1064</v>
      </c>
      <c r="H1">
        <v>2</v>
      </c>
    </row>
    <row r="2" spans="1:10">
      <c r="A2" t="s">
        <v>874</v>
      </c>
      <c r="B2" t="s">
        <v>875</v>
      </c>
      <c r="D2" t="s">
        <v>29</v>
      </c>
      <c r="E2" t="s">
        <v>29</v>
      </c>
      <c r="F2" t="str">
        <f>_xlfn.XLOOKUP(E2,A:A,B:B,,0)</f>
        <v>=Benefice!$C$3</v>
      </c>
      <c r="G2">
        <f>_xlfn.XLOOKUP(D2,Benefice!$2:$2,Benefice!$1:$1,,0)</f>
        <v>1</v>
      </c>
      <c r="H2">
        <f t="shared" ref="H2:H33" si="0">$H$1+G2</f>
        <v>3</v>
      </c>
      <c r="I2" t="str">
        <f>RIGHT(F2,1)</f>
        <v>3</v>
      </c>
      <c r="J2">
        <f t="shared" ref="J2:J33" si="1">H2-I2</f>
        <v>0</v>
      </c>
    </row>
    <row r="3" spans="1:10">
      <c r="A3" t="s">
        <v>876</v>
      </c>
      <c r="B3" t="s">
        <v>877</v>
      </c>
      <c r="D3" t="s">
        <v>30</v>
      </c>
      <c r="E3" t="s">
        <v>30</v>
      </c>
      <c r="F3" t="str">
        <f t="shared" ref="F3:F66" si="2">_xlfn.XLOOKUP(E3,A:A,B:B,,0)</f>
        <v>=Benefice!$D$3</v>
      </c>
      <c r="G3">
        <f>_xlfn.XLOOKUP(D3,Benefice!$2:$2,Benefice!$1:$1,,0)</f>
        <v>1</v>
      </c>
      <c r="H3">
        <f t="shared" si="0"/>
        <v>3</v>
      </c>
      <c r="I3" t="str">
        <f>RIGHT(F3,1)</f>
        <v>3</v>
      </c>
      <c r="J3">
        <f t="shared" si="1"/>
        <v>0</v>
      </c>
    </row>
    <row r="4" spans="1:10">
      <c r="A4" t="s">
        <v>769</v>
      </c>
      <c r="B4" t="s">
        <v>878</v>
      </c>
      <c r="D4" t="s">
        <v>36</v>
      </c>
      <c r="E4" t="s">
        <v>35</v>
      </c>
      <c r="F4" t="str">
        <f t="shared" si="2"/>
        <v>=Benefice!$E$3</v>
      </c>
      <c r="G4">
        <f>_xlfn.XLOOKUP(D4,Benefice!$2:$2,Benefice!$1:$1,,0)</f>
        <v>1</v>
      </c>
      <c r="H4">
        <f t="shared" si="0"/>
        <v>3</v>
      </c>
      <c r="I4" t="str">
        <f>RIGHT(F4,1)</f>
        <v>3</v>
      </c>
      <c r="J4">
        <f t="shared" si="1"/>
        <v>0</v>
      </c>
    </row>
    <row r="5" spans="1:10">
      <c r="A5" t="s">
        <v>879</v>
      </c>
      <c r="B5" t="s">
        <v>880</v>
      </c>
      <c r="D5" t="s">
        <v>38</v>
      </c>
      <c r="E5" t="s">
        <v>466</v>
      </c>
      <c r="F5" t="str">
        <f t="shared" si="2"/>
        <v>=Benefice!$F$3:$F$9</v>
      </c>
      <c r="G5">
        <f>_xlfn.XLOOKUP(D5,Benefice!$2:$2,Benefice!$1:$1,,0)</f>
        <v>7</v>
      </c>
      <c r="H5">
        <f t="shared" si="0"/>
        <v>9</v>
      </c>
      <c r="I5" t="str">
        <f>RIGHT(F5,1)</f>
        <v>9</v>
      </c>
      <c r="J5">
        <f t="shared" si="1"/>
        <v>0</v>
      </c>
    </row>
    <row r="6" spans="1:10">
      <c r="A6" t="s">
        <v>552</v>
      </c>
      <c r="B6" t="s">
        <v>881</v>
      </c>
      <c r="D6" t="s">
        <v>45</v>
      </c>
      <c r="E6" t="s">
        <v>46</v>
      </c>
      <c r="F6" t="str">
        <f t="shared" si="2"/>
        <v>=Benefice!$G$3:$G$14</v>
      </c>
      <c r="G6">
        <f>_xlfn.XLOOKUP(D6,Benefice!$2:$2,Benefice!$1:$1,,0)</f>
        <v>12</v>
      </c>
      <c r="H6">
        <f t="shared" si="0"/>
        <v>14</v>
      </c>
      <c r="I6" t="str">
        <f>RIGHT(F6,2)</f>
        <v>14</v>
      </c>
      <c r="J6">
        <f t="shared" si="1"/>
        <v>0</v>
      </c>
    </row>
    <row r="7" spans="1:10">
      <c r="A7" t="s">
        <v>882</v>
      </c>
      <c r="B7" t="s">
        <v>883</v>
      </c>
      <c r="D7" t="s">
        <v>58</v>
      </c>
      <c r="E7" t="s">
        <v>58</v>
      </c>
      <c r="F7" t="str">
        <f t="shared" si="2"/>
        <v>=Benefice!$H$3</v>
      </c>
      <c r="G7">
        <f>_xlfn.XLOOKUP(D7,Benefice!$2:$2,Benefice!$1:$1,,0)</f>
        <v>1</v>
      </c>
      <c r="H7">
        <f t="shared" si="0"/>
        <v>3</v>
      </c>
      <c r="I7" t="str">
        <f t="shared" ref="I7:I14" si="3">RIGHT(F7,1)</f>
        <v>3</v>
      </c>
      <c r="J7">
        <f t="shared" si="1"/>
        <v>0</v>
      </c>
    </row>
    <row r="8" spans="1:10">
      <c r="A8" t="s">
        <v>884</v>
      </c>
      <c r="B8" t="s">
        <v>885</v>
      </c>
      <c r="D8" t="s">
        <v>61</v>
      </c>
      <c r="E8" t="s">
        <v>467</v>
      </c>
      <c r="F8" t="str">
        <f t="shared" si="2"/>
        <v>=Benefice!$I$3</v>
      </c>
      <c r="G8">
        <f>_xlfn.XLOOKUP(D8,Benefice!$2:$2,Benefice!$1:$1,,0)</f>
        <v>1</v>
      </c>
      <c r="H8">
        <f t="shared" si="0"/>
        <v>3</v>
      </c>
      <c r="I8" t="str">
        <f t="shared" si="3"/>
        <v>3</v>
      </c>
      <c r="J8">
        <f t="shared" si="1"/>
        <v>0</v>
      </c>
    </row>
    <row r="9" spans="1:10">
      <c r="A9" t="s">
        <v>886</v>
      </c>
      <c r="B9" t="s">
        <v>887</v>
      </c>
      <c r="D9" t="s">
        <v>63</v>
      </c>
      <c r="E9" t="s">
        <v>468</v>
      </c>
      <c r="F9" t="str">
        <f t="shared" si="2"/>
        <v>=Benefice!$J$3:$J$7</v>
      </c>
      <c r="G9">
        <f>_xlfn.XLOOKUP(D9,Benefice!$2:$2,Benefice!$1:$1,,0)</f>
        <v>5</v>
      </c>
      <c r="H9">
        <f t="shared" si="0"/>
        <v>7</v>
      </c>
      <c r="I9" t="str">
        <f t="shared" si="3"/>
        <v>7</v>
      </c>
      <c r="J9">
        <f t="shared" si="1"/>
        <v>0</v>
      </c>
    </row>
    <row r="10" spans="1:10">
      <c r="A10" t="s">
        <v>466</v>
      </c>
      <c r="B10" t="s">
        <v>888</v>
      </c>
      <c r="D10" t="s">
        <v>604</v>
      </c>
      <c r="E10" t="s">
        <v>469</v>
      </c>
      <c r="F10" t="str">
        <f t="shared" si="2"/>
        <v>=Benefice!$K$3:$K$5</v>
      </c>
      <c r="G10">
        <f>_xlfn.XLOOKUP(D10,Benefice!$2:$2,Benefice!$1:$1,,0)</f>
        <v>3</v>
      </c>
      <c r="H10">
        <f t="shared" si="0"/>
        <v>5</v>
      </c>
      <c r="I10" t="str">
        <f t="shared" si="3"/>
        <v>5</v>
      </c>
      <c r="J10">
        <f t="shared" si="1"/>
        <v>0</v>
      </c>
    </row>
    <row r="11" spans="1:10">
      <c r="A11" t="s">
        <v>889</v>
      </c>
      <c r="B11" t="s">
        <v>890</v>
      </c>
      <c r="D11" t="s">
        <v>72</v>
      </c>
      <c r="E11" t="s">
        <v>470</v>
      </c>
      <c r="F11" t="str">
        <f t="shared" si="2"/>
        <v>=Benefice!$L$3</v>
      </c>
      <c r="G11">
        <f>_xlfn.XLOOKUP(D11,Benefice!$2:$2,Benefice!$1:$1,,0)</f>
        <v>1</v>
      </c>
      <c r="H11">
        <f t="shared" si="0"/>
        <v>3</v>
      </c>
      <c r="I11" t="str">
        <f t="shared" si="3"/>
        <v>3</v>
      </c>
      <c r="J11">
        <f t="shared" si="1"/>
        <v>0</v>
      </c>
    </row>
    <row r="12" spans="1:10">
      <c r="A12" t="s">
        <v>553</v>
      </c>
      <c r="B12" t="s">
        <v>891</v>
      </c>
      <c r="D12" t="s">
        <v>73</v>
      </c>
      <c r="E12" t="s">
        <v>471</v>
      </c>
      <c r="F12" t="str">
        <f t="shared" si="2"/>
        <v>=Benefice!$M$3</v>
      </c>
      <c r="G12">
        <f>_xlfn.XLOOKUP(D12,Benefice!$2:$2,Benefice!$1:$1,,0)</f>
        <v>1</v>
      </c>
      <c r="H12">
        <f t="shared" si="0"/>
        <v>3</v>
      </c>
      <c r="I12" t="str">
        <f t="shared" si="3"/>
        <v>3</v>
      </c>
      <c r="J12">
        <f t="shared" si="1"/>
        <v>0</v>
      </c>
    </row>
    <row r="13" spans="1:10">
      <c r="A13" t="s">
        <v>46</v>
      </c>
      <c r="B13" t="s">
        <v>892</v>
      </c>
      <c r="D13" t="s">
        <v>74</v>
      </c>
      <c r="E13" t="s">
        <v>472</v>
      </c>
      <c r="F13" t="str">
        <f t="shared" si="2"/>
        <v>=Benefice!$N$3</v>
      </c>
      <c r="G13">
        <f>_xlfn.XLOOKUP(D13,Benefice!$2:$2,Benefice!$1:$1,,0)</f>
        <v>1</v>
      </c>
      <c r="H13">
        <f t="shared" si="0"/>
        <v>3</v>
      </c>
      <c r="I13" t="str">
        <f t="shared" si="3"/>
        <v>3</v>
      </c>
      <c r="J13">
        <f t="shared" si="1"/>
        <v>0</v>
      </c>
    </row>
    <row r="14" spans="1:10">
      <c r="A14" t="s">
        <v>893</v>
      </c>
      <c r="B14" t="s">
        <v>894</v>
      </c>
      <c r="D14" t="s">
        <v>605</v>
      </c>
      <c r="E14" t="s">
        <v>473</v>
      </c>
      <c r="F14" t="str">
        <f t="shared" si="2"/>
        <v>=Benefice!$O$3:$O$6</v>
      </c>
      <c r="G14">
        <f>_xlfn.XLOOKUP(D14,Benefice!$2:$2,Benefice!$1:$1,,0)</f>
        <v>4</v>
      </c>
      <c r="H14">
        <f t="shared" si="0"/>
        <v>6</v>
      </c>
      <c r="I14" t="str">
        <f t="shared" si="3"/>
        <v>6</v>
      </c>
      <c r="J14">
        <f t="shared" si="1"/>
        <v>0</v>
      </c>
    </row>
    <row r="15" spans="1:10">
      <c r="A15" t="s">
        <v>895</v>
      </c>
      <c r="B15" t="s">
        <v>896</v>
      </c>
      <c r="D15" t="s">
        <v>843</v>
      </c>
      <c r="E15" t="s">
        <v>474</v>
      </c>
      <c r="F15" t="str">
        <f t="shared" si="2"/>
        <v>=Benefice!$P$3:$P$12</v>
      </c>
      <c r="G15">
        <f>_xlfn.XLOOKUP(D15,Benefice!$2:$2,Benefice!$1:$1,,0)</f>
        <v>10</v>
      </c>
      <c r="H15">
        <f t="shared" si="0"/>
        <v>12</v>
      </c>
      <c r="I15" t="str">
        <f>RIGHT(F15,2)</f>
        <v>12</v>
      </c>
      <c r="J15">
        <f t="shared" si="1"/>
        <v>0</v>
      </c>
    </row>
    <row r="16" spans="1:10">
      <c r="A16" t="s">
        <v>897</v>
      </c>
      <c r="B16" t="s">
        <v>898</v>
      </c>
      <c r="D16" t="s">
        <v>87</v>
      </c>
      <c r="E16" t="s">
        <v>475</v>
      </c>
      <c r="F16" t="str">
        <f t="shared" si="2"/>
        <v>=Benefice!$Q$3</v>
      </c>
      <c r="G16">
        <f>_xlfn.XLOOKUP(D16,Benefice!$2:$2,Benefice!$1:$1,,0)</f>
        <v>1</v>
      </c>
      <c r="H16">
        <f t="shared" si="0"/>
        <v>3</v>
      </c>
      <c r="I16" t="str">
        <f t="shared" ref="I16:I24" si="4">RIGHT(F16,1)</f>
        <v>3</v>
      </c>
      <c r="J16">
        <f t="shared" si="1"/>
        <v>0</v>
      </c>
    </row>
    <row r="17" spans="1:10">
      <c r="A17" t="s">
        <v>774</v>
      </c>
      <c r="B17" t="s">
        <v>899</v>
      </c>
      <c r="D17" t="s">
        <v>88</v>
      </c>
      <c r="E17" t="s">
        <v>476</v>
      </c>
      <c r="F17" t="str">
        <f t="shared" si="2"/>
        <v>=Benefice!$R$3</v>
      </c>
      <c r="G17">
        <f>_xlfn.XLOOKUP(D17,Benefice!$2:$2,Benefice!$1:$1,,0)</f>
        <v>1</v>
      </c>
      <c r="H17">
        <f t="shared" si="0"/>
        <v>3</v>
      </c>
      <c r="I17" t="str">
        <f t="shared" si="4"/>
        <v>3</v>
      </c>
      <c r="J17">
        <f t="shared" si="1"/>
        <v>0</v>
      </c>
    </row>
    <row r="18" spans="1:10">
      <c r="A18" t="s">
        <v>900</v>
      </c>
      <c r="B18" t="s">
        <v>1071</v>
      </c>
      <c r="D18" t="s">
        <v>606</v>
      </c>
      <c r="E18" t="s">
        <v>477</v>
      </c>
      <c r="F18" t="str">
        <f t="shared" si="2"/>
        <v>=Benefice!$S$3:$S$5</v>
      </c>
      <c r="G18">
        <f>_xlfn.XLOOKUP(D18,Benefice!$2:$2,Benefice!$1:$1,,0)</f>
        <v>3</v>
      </c>
      <c r="H18">
        <f t="shared" si="0"/>
        <v>5</v>
      </c>
      <c r="I18" t="str">
        <f t="shared" si="4"/>
        <v>5</v>
      </c>
      <c r="J18">
        <f t="shared" si="1"/>
        <v>0</v>
      </c>
    </row>
    <row r="19" spans="1:10">
      <c r="A19" t="s">
        <v>901</v>
      </c>
      <c r="B19" t="s">
        <v>902</v>
      </c>
      <c r="D19" t="s">
        <v>607</v>
      </c>
      <c r="E19" t="s">
        <v>478</v>
      </c>
      <c r="F19" t="str">
        <f t="shared" si="2"/>
        <v>=Benefice!$T$3:$T$6</v>
      </c>
      <c r="G19">
        <f>_xlfn.XLOOKUP(D19,Benefice!$2:$2,Benefice!$1:$1,,0)</f>
        <v>4</v>
      </c>
      <c r="H19">
        <f t="shared" si="0"/>
        <v>6</v>
      </c>
      <c r="I19" t="str">
        <f t="shared" si="4"/>
        <v>6</v>
      </c>
      <c r="J19">
        <f t="shared" si="1"/>
        <v>0</v>
      </c>
    </row>
    <row r="20" spans="1:10">
      <c r="A20" t="s">
        <v>779</v>
      </c>
      <c r="B20" t="s">
        <v>903</v>
      </c>
      <c r="D20" t="s">
        <v>96</v>
      </c>
      <c r="E20" t="s">
        <v>479</v>
      </c>
      <c r="F20" t="str">
        <f t="shared" si="2"/>
        <v>=Benefice!$U$3:$U$4</v>
      </c>
      <c r="G20">
        <f>_xlfn.XLOOKUP(D20,Benefice!$2:$2,Benefice!$1:$1,,0)</f>
        <v>2</v>
      </c>
      <c r="H20">
        <f t="shared" si="0"/>
        <v>4</v>
      </c>
      <c r="I20" t="str">
        <f t="shared" si="4"/>
        <v>4</v>
      </c>
      <c r="J20">
        <f t="shared" si="1"/>
        <v>0</v>
      </c>
    </row>
    <row r="21" spans="1:10">
      <c r="A21" t="s">
        <v>904</v>
      </c>
      <c r="B21" t="s">
        <v>905</v>
      </c>
      <c r="D21" t="s">
        <v>98</v>
      </c>
      <c r="E21" t="s">
        <v>480</v>
      </c>
      <c r="F21" t="str">
        <f t="shared" si="2"/>
        <v>=Benefice!$V$3</v>
      </c>
      <c r="G21">
        <f>_xlfn.XLOOKUP(D21,Benefice!$2:$2,Benefice!$1:$1,,0)</f>
        <v>1</v>
      </c>
      <c r="H21">
        <f t="shared" si="0"/>
        <v>3</v>
      </c>
      <c r="I21" t="str">
        <f t="shared" si="4"/>
        <v>3</v>
      </c>
      <c r="J21">
        <f t="shared" si="1"/>
        <v>0</v>
      </c>
    </row>
    <row r="22" spans="1:10">
      <c r="A22" t="s">
        <v>470</v>
      </c>
      <c r="B22" t="s">
        <v>906</v>
      </c>
      <c r="D22" t="s">
        <v>99</v>
      </c>
      <c r="E22" t="s">
        <v>481</v>
      </c>
      <c r="F22" t="str">
        <f t="shared" si="2"/>
        <v>=Benefice!$W$3</v>
      </c>
      <c r="G22">
        <f>_xlfn.XLOOKUP(D22,Benefice!$2:$2,Benefice!$1:$1,,0)</f>
        <v>1</v>
      </c>
      <c r="H22">
        <f t="shared" si="0"/>
        <v>3</v>
      </c>
      <c r="I22" t="str">
        <f t="shared" si="4"/>
        <v>3</v>
      </c>
      <c r="J22">
        <f t="shared" si="1"/>
        <v>0</v>
      </c>
    </row>
    <row r="23" spans="1:10">
      <c r="A23" t="s">
        <v>471</v>
      </c>
      <c r="B23" t="s">
        <v>907</v>
      </c>
      <c r="D23" t="s">
        <v>100</v>
      </c>
      <c r="E23" t="s">
        <v>482</v>
      </c>
      <c r="F23" t="str">
        <f t="shared" si="2"/>
        <v>=Benefice!$X$3</v>
      </c>
      <c r="G23">
        <f>_xlfn.XLOOKUP(D23,Benefice!$2:$2,Benefice!$1:$1,,0)</f>
        <v>1</v>
      </c>
      <c r="H23">
        <f t="shared" si="0"/>
        <v>3</v>
      </c>
      <c r="I23" t="str">
        <f t="shared" si="4"/>
        <v>3</v>
      </c>
      <c r="J23">
        <f t="shared" si="1"/>
        <v>0</v>
      </c>
    </row>
    <row r="24" spans="1:10">
      <c r="A24" t="s">
        <v>472</v>
      </c>
      <c r="B24" t="s">
        <v>908</v>
      </c>
      <c r="D24" t="s">
        <v>102</v>
      </c>
      <c r="E24" t="s">
        <v>483</v>
      </c>
      <c r="F24" t="str">
        <f t="shared" si="2"/>
        <v>=Benefice!$Y$3:$Y$8</v>
      </c>
      <c r="G24">
        <f>_xlfn.XLOOKUP(D24,Benefice!$2:$2,Benefice!$1:$1,,0)</f>
        <v>6</v>
      </c>
      <c r="H24">
        <f t="shared" si="0"/>
        <v>8</v>
      </c>
      <c r="I24" t="str">
        <f t="shared" si="4"/>
        <v>8</v>
      </c>
      <c r="J24">
        <f t="shared" si="1"/>
        <v>0</v>
      </c>
    </row>
    <row r="25" spans="1:10">
      <c r="A25" t="s">
        <v>473</v>
      </c>
      <c r="B25" t="s">
        <v>909</v>
      </c>
      <c r="D25" t="s">
        <v>108</v>
      </c>
      <c r="E25" t="s">
        <v>484</v>
      </c>
      <c r="F25" t="str">
        <f t="shared" si="2"/>
        <v>=Benefice!$Z$3:$Z$11</v>
      </c>
      <c r="G25">
        <f>_xlfn.XLOOKUP(D25,Benefice!$2:$2,Benefice!$1:$1,,0)</f>
        <v>9</v>
      </c>
      <c r="H25">
        <f t="shared" si="0"/>
        <v>11</v>
      </c>
      <c r="I25" t="str">
        <f>RIGHT(F25,2)</f>
        <v>11</v>
      </c>
      <c r="J25">
        <f t="shared" si="1"/>
        <v>0</v>
      </c>
    </row>
    <row r="26" spans="1:10">
      <c r="A26" t="s">
        <v>474</v>
      </c>
      <c r="B26" t="s">
        <v>1065</v>
      </c>
      <c r="D26" t="s">
        <v>608</v>
      </c>
      <c r="E26" t="s">
        <v>485</v>
      </c>
      <c r="F26" t="str">
        <f t="shared" si="2"/>
        <v>=Benefice!$AA$3:$AA$8</v>
      </c>
      <c r="G26">
        <f>_xlfn.XLOOKUP(D26,Benefice!$2:$2,Benefice!$1:$1,,0)</f>
        <v>6</v>
      </c>
      <c r="H26">
        <f t="shared" si="0"/>
        <v>8</v>
      </c>
      <c r="I26" t="str">
        <f>RIGHT(F26,1)</f>
        <v>8</v>
      </c>
      <c r="J26">
        <f t="shared" si="1"/>
        <v>0</v>
      </c>
    </row>
    <row r="27" spans="1:10">
      <c r="A27" t="s">
        <v>475</v>
      </c>
      <c r="B27" t="s">
        <v>910</v>
      </c>
      <c r="D27" t="s">
        <v>122</v>
      </c>
      <c r="E27" t="s">
        <v>486</v>
      </c>
      <c r="F27" t="str">
        <f t="shared" si="2"/>
        <v>=Benefice!$AB$3:$AB$8</v>
      </c>
      <c r="G27">
        <f>_xlfn.XLOOKUP(D27,Benefice!$2:$2,Benefice!$1:$1,,0)</f>
        <v>6</v>
      </c>
      <c r="H27">
        <f t="shared" si="0"/>
        <v>8</v>
      </c>
      <c r="I27" t="str">
        <f>RIGHT(F27,1)</f>
        <v>8</v>
      </c>
      <c r="J27">
        <f t="shared" si="1"/>
        <v>0</v>
      </c>
    </row>
    <row r="28" spans="1:10">
      <c r="A28" t="s">
        <v>476</v>
      </c>
      <c r="B28" t="s">
        <v>911</v>
      </c>
      <c r="D28" t="s">
        <v>128</v>
      </c>
      <c r="E28" t="s">
        <v>487</v>
      </c>
      <c r="F28" t="str">
        <f t="shared" si="2"/>
        <v>=Benefice!$AC$3:$AC$8</v>
      </c>
      <c r="G28">
        <f>_xlfn.XLOOKUP(D28,Benefice!$2:$2,Benefice!$1:$1,,0)</f>
        <v>6</v>
      </c>
      <c r="H28">
        <f t="shared" si="0"/>
        <v>8</v>
      </c>
      <c r="I28" t="str">
        <f t="shared" ref="I28:I40" si="5">RIGHT(F28,1)</f>
        <v>8</v>
      </c>
      <c r="J28">
        <f t="shared" si="1"/>
        <v>0</v>
      </c>
    </row>
    <row r="29" spans="1:10">
      <c r="A29" t="s">
        <v>477</v>
      </c>
      <c r="B29" t="s">
        <v>912</v>
      </c>
      <c r="D29" t="s">
        <v>135</v>
      </c>
      <c r="E29" t="s">
        <v>488</v>
      </c>
      <c r="F29" t="str">
        <f t="shared" si="2"/>
        <v>=Benefice!$AD$3:$AD$4</v>
      </c>
      <c r="G29">
        <f>_xlfn.XLOOKUP(D29,Benefice!$2:$2,Benefice!$1:$1,,0)</f>
        <v>2</v>
      </c>
      <c r="H29">
        <f t="shared" si="0"/>
        <v>4</v>
      </c>
      <c r="I29" t="str">
        <f t="shared" si="5"/>
        <v>4</v>
      </c>
      <c r="J29">
        <f t="shared" si="1"/>
        <v>0</v>
      </c>
    </row>
    <row r="30" spans="1:10">
      <c r="A30" t="s">
        <v>478</v>
      </c>
      <c r="B30" t="s">
        <v>913</v>
      </c>
      <c r="D30" t="s">
        <v>137</v>
      </c>
      <c r="E30" t="s">
        <v>489</v>
      </c>
      <c r="F30" t="str">
        <f t="shared" si="2"/>
        <v>=Benefice!$AE$3</v>
      </c>
      <c r="G30">
        <f>_xlfn.XLOOKUP(D30,Benefice!$2:$2,Benefice!$1:$1,,0)</f>
        <v>1</v>
      </c>
      <c r="H30">
        <f t="shared" si="0"/>
        <v>3</v>
      </c>
      <c r="I30" t="str">
        <f t="shared" si="5"/>
        <v>3</v>
      </c>
      <c r="J30">
        <f t="shared" si="1"/>
        <v>0</v>
      </c>
    </row>
    <row r="31" spans="1:10">
      <c r="A31" t="s">
        <v>780</v>
      </c>
      <c r="B31" t="s">
        <v>914</v>
      </c>
      <c r="D31" t="s">
        <v>143</v>
      </c>
      <c r="E31" t="s">
        <v>490</v>
      </c>
      <c r="F31" t="str">
        <f t="shared" si="2"/>
        <v>=Benefice!$AF$3</v>
      </c>
      <c r="G31">
        <f>_xlfn.XLOOKUP(D31,Benefice!$2:$2,Benefice!$1:$1,,0)</f>
        <v>1</v>
      </c>
      <c r="H31">
        <f t="shared" si="0"/>
        <v>3</v>
      </c>
      <c r="I31" t="str">
        <f t="shared" si="5"/>
        <v>3</v>
      </c>
      <c r="J31">
        <f t="shared" si="1"/>
        <v>0</v>
      </c>
    </row>
    <row r="32" spans="1:10">
      <c r="A32" t="s">
        <v>479</v>
      </c>
      <c r="B32" t="s">
        <v>915</v>
      </c>
      <c r="D32" t="s">
        <v>147</v>
      </c>
      <c r="E32" t="s">
        <v>491</v>
      </c>
      <c r="F32" t="str">
        <f t="shared" si="2"/>
        <v>=Benefice!$AG$3</v>
      </c>
      <c r="G32">
        <f>_xlfn.XLOOKUP(D32,Benefice!$2:$2,Benefice!$1:$1,,0)</f>
        <v>1</v>
      </c>
      <c r="H32">
        <f t="shared" si="0"/>
        <v>3</v>
      </c>
      <c r="I32" t="str">
        <f t="shared" si="5"/>
        <v>3</v>
      </c>
      <c r="J32">
        <f t="shared" si="1"/>
        <v>0</v>
      </c>
    </row>
    <row r="33" spans="1:10">
      <c r="A33" t="s">
        <v>480</v>
      </c>
      <c r="B33" t="s">
        <v>916</v>
      </c>
      <c r="D33" t="s">
        <v>148</v>
      </c>
      <c r="E33" t="s">
        <v>492</v>
      </c>
      <c r="F33" t="str">
        <f t="shared" si="2"/>
        <v>=Benefice!$AH$3</v>
      </c>
      <c r="G33">
        <f>_xlfn.XLOOKUP(D33,Benefice!$2:$2,Benefice!$1:$1,,0)</f>
        <v>1</v>
      </c>
      <c r="H33">
        <f t="shared" si="0"/>
        <v>3</v>
      </c>
      <c r="I33" t="str">
        <f t="shared" si="5"/>
        <v>3</v>
      </c>
      <c r="J33">
        <f t="shared" si="1"/>
        <v>0</v>
      </c>
    </row>
    <row r="34" spans="1:10">
      <c r="A34" t="s">
        <v>917</v>
      </c>
      <c r="B34" t="s">
        <v>918</v>
      </c>
      <c r="D34" t="s">
        <v>149</v>
      </c>
      <c r="E34" t="s">
        <v>493</v>
      </c>
      <c r="F34" t="str">
        <f t="shared" si="2"/>
        <v>=Benefice!$AI$3</v>
      </c>
      <c r="G34">
        <f>_xlfn.XLOOKUP(D34,Benefice!$2:$2,Benefice!$1:$1,,0)</f>
        <v>1</v>
      </c>
      <c r="H34">
        <f t="shared" ref="H34:H65" si="6">$H$1+G34</f>
        <v>3</v>
      </c>
      <c r="I34" t="str">
        <f t="shared" si="5"/>
        <v>3</v>
      </c>
      <c r="J34">
        <f t="shared" ref="J34:J65" si="7">H34-I34</f>
        <v>0</v>
      </c>
    </row>
    <row r="35" spans="1:10">
      <c r="A35" t="s">
        <v>919</v>
      </c>
      <c r="B35" t="s">
        <v>920</v>
      </c>
      <c r="D35" t="s">
        <v>151</v>
      </c>
      <c r="E35" t="s">
        <v>494</v>
      </c>
      <c r="F35" t="str">
        <f t="shared" si="2"/>
        <v>=Benefice!$AJ$3:$AJ$6</v>
      </c>
      <c r="G35">
        <f>_xlfn.XLOOKUP(D35,Benefice!$2:$2,Benefice!$1:$1,,0)</f>
        <v>4</v>
      </c>
      <c r="H35">
        <f t="shared" si="6"/>
        <v>6</v>
      </c>
      <c r="I35" t="str">
        <f t="shared" si="5"/>
        <v>6</v>
      </c>
      <c r="J35">
        <f t="shared" si="7"/>
        <v>0</v>
      </c>
    </row>
    <row r="36" spans="1:10">
      <c r="A36" t="s">
        <v>483</v>
      </c>
      <c r="B36" t="s">
        <v>921</v>
      </c>
      <c r="D36" t="s">
        <v>32</v>
      </c>
      <c r="E36" t="s">
        <v>495</v>
      </c>
      <c r="F36" t="str">
        <f t="shared" si="2"/>
        <v>=Benefice!$AK$3:$AK$6</v>
      </c>
      <c r="G36">
        <f>_xlfn.XLOOKUP(D36,Benefice!$2:$2,Benefice!$1:$1,,0)</f>
        <v>4</v>
      </c>
      <c r="H36">
        <f t="shared" si="6"/>
        <v>6</v>
      </c>
      <c r="I36" t="str">
        <f t="shared" si="5"/>
        <v>6</v>
      </c>
      <c r="J36">
        <f t="shared" si="7"/>
        <v>0</v>
      </c>
    </row>
    <row r="37" spans="1:10">
      <c r="A37" t="s">
        <v>592</v>
      </c>
      <c r="B37" t="s">
        <v>922</v>
      </c>
      <c r="D37" t="s">
        <v>155</v>
      </c>
      <c r="E37" t="s">
        <v>496</v>
      </c>
      <c r="F37" t="str">
        <f t="shared" si="2"/>
        <v>=Benefice!$AL$3</v>
      </c>
      <c r="G37">
        <f>_xlfn.XLOOKUP(D37,Benefice!$2:$2,Benefice!$1:$1,,0)</f>
        <v>1</v>
      </c>
      <c r="H37">
        <f t="shared" si="6"/>
        <v>3</v>
      </c>
      <c r="I37" t="str">
        <f t="shared" si="5"/>
        <v>3</v>
      </c>
      <c r="J37">
        <f t="shared" si="7"/>
        <v>0</v>
      </c>
    </row>
    <row r="38" spans="1:10">
      <c r="A38" t="s">
        <v>770</v>
      </c>
      <c r="B38" t="s">
        <v>923</v>
      </c>
      <c r="D38" t="s">
        <v>156</v>
      </c>
      <c r="E38" t="s">
        <v>497</v>
      </c>
      <c r="F38" t="str">
        <f t="shared" si="2"/>
        <v>=Benefice!$AM$3</v>
      </c>
      <c r="G38">
        <f>_xlfn.XLOOKUP(D38,Benefice!$2:$2,Benefice!$1:$1,,0)</f>
        <v>1</v>
      </c>
      <c r="H38">
        <f t="shared" si="6"/>
        <v>3</v>
      </c>
      <c r="I38" t="str">
        <f t="shared" si="5"/>
        <v>3</v>
      </c>
      <c r="J38">
        <f t="shared" si="7"/>
        <v>0</v>
      </c>
    </row>
    <row r="39" spans="1:10">
      <c r="A39" t="s">
        <v>484</v>
      </c>
      <c r="B39" t="s">
        <v>924</v>
      </c>
      <c r="D39" t="s">
        <v>157</v>
      </c>
      <c r="E39" t="s">
        <v>498</v>
      </c>
      <c r="F39" t="str">
        <f t="shared" si="2"/>
        <v>=Benefice!$AN$3:$AN$8</v>
      </c>
      <c r="G39">
        <f>_xlfn.XLOOKUP(D39,Benefice!$2:$2,Benefice!$1:$1,,0)</f>
        <v>6</v>
      </c>
      <c r="H39">
        <f t="shared" si="6"/>
        <v>8</v>
      </c>
      <c r="I39" t="str">
        <f t="shared" si="5"/>
        <v>8</v>
      </c>
      <c r="J39">
        <f t="shared" si="7"/>
        <v>0</v>
      </c>
    </row>
    <row r="40" spans="1:10">
      <c r="A40" t="s">
        <v>485</v>
      </c>
      <c r="B40" t="s">
        <v>925</v>
      </c>
      <c r="D40" t="s">
        <v>589</v>
      </c>
      <c r="E40" t="s">
        <v>499</v>
      </c>
      <c r="F40" t="str">
        <f t="shared" si="2"/>
        <v>=Benefice!$AO$3:$AO$5</v>
      </c>
      <c r="G40">
        <f>_xlfn.XLOOKUP(D40,Benefice!$2:$2,Benefice!$1:$1,,0)</f>
        <v>3</v>
      </c>
      <c r="H40">
        <f t="shared" si="6"/>
        <v>5</v>
      </c>
      <c r="I40" t="str">
        <f t="shared" si="5"/>
        <v>5</v>
      </c>
      <c r="J40">
        <f t="shared" si="7"/>
        <v>0</v>
      </c>
    </row>
    <row r="41" spans="1:10">
      <c r="A41" t="s">
        <v>486</v>
      </c>
      <c r="B41" t="s">
        <v>1072</v>
      </c>
      <c r="D41" t="s">
        <v>164</v>
      </c>
      <c r="E41" t="s">
        <v>500</v>
      </c>
      <c r="F41" t="str">
        <f t="shared" si="2"/>
        <v>=Benefice!$AP$3:$AP$12</v>
      </c>
      <c r="G41">
        <f>_xlfn.XLOOKUP(D41,Benefice!$2:$2,Benefice!$1:$1,,0)</f>
        <v>10</v>
      </c>
      <c r="H41">
        <f t="shared" si="6"/>
        <v>12</v>
      </c>
      <c r="I41" t="str">
        <f>RIGHT(F41,2)</f>
        <v>12</v>
      </c>
      <c r="J41">
        <f t="shared" si="7"/>
        <v>0</v>
      </c>
    </row>
    <row r="42" spans="1:10">
      <c r="A42" t="s">
        <v>487</v>
      </c>
      <c r="B42" t="s">
        <v>926</v>
      </c>
      <c r="D42" t="s">
        <v>844</v>
      </c>
      <c r="E42" t="s">
        <v>501</v>
      </c>
      <c r="F42" t="str">
        <f t="shared" si="2"/>
        <v>=Benefice!$AQ$3:$AQ$4</v>
      </c>
      <c r="G42">
        <f>_xlfn.XLOOKUP(D42,Benefice!$2:$2,Benefice!$1:$1,,0)</f>
        <v>2</v>
      </c>
      <c r="H42">
        <f t="shared" si="6"/>
        <v>4</v>
      </c>
      <c r="I42" t="str">
        <f t="shared" ref="I42:I58" si="8">RIGHT(F42,1)</f>
        <v>4</v>
      </c>
      <c r="J42">
        <f t="shared" si="7"/>
        <v>0</v>
      </c>
    </row>
    <row r="43" spans="1:10">
      <c r="A43" t="s">
        <v>488</v>
      </c>
      <c r="B43" t="s">
        <v>927</v>
      </c>
      <c r="D43" t="s">
        <v>177</v>
      </c>
      <c r="E43" t="s">
        <v>502</v>
      </c>
      <c r="F43" t="str">
        <f t="shared" si="2"/>
        <v>=Benefice!$AR$3</v>
      </c>
      <c r="G43">
        <f>_xlfn.XLOOKUP(D43,Benefice!$2:$2,Benefice!$1:$1,,0)</f>
        <v>1</v>
      </c>
      <c r="H43">
        <f t="shared" si="6"/>
        <v>3</v>
      </c>
      <c r="I43" t="str">
        <f t="shared" si="8"/>
        <v>3</v>
      </c>
      <c r="J43">
        <f t="shared" si="7"/>
        <v>0</v>
      </c>
    </row>
    <row r="44" spans="1:10">
      <c r="A44" t="s">
        <v>489</v>
      </c>
      <c r="B44" t="s">
        <v>928</v>
      </c>
      <c r="D44" t="s">
        <v>178</v>
      </c>
      <c r="E44" t="s">
        <v>503</v>
      </c>
      <c r="F44" t="str">
        <f t="shared" si="2"/>
        <v>=Benefice!$AS$3</v>
      </c>
      <c r="G44">
        <f>_xlfn.XLOOKUP(D44,Benefice!$2:$2,Benefice!$1:$1,,0)</f>
        <v>1</v>
      </c>
      <c r="H44">
        <f t="shared" si="6"/>
        <v>3</v>
      </c>
      <c r="I44" t="str">
        <f t="shared" si="8"/>
        <v>3</v>
      </c>
      <c r="J44">
        <f t="shared" si="7"/>
        <v>0</v>
      </c>
    </row>
    <row r="45" spans="1:10">
      <c r="A45" t="s">
        <v>490</v>
      </c>
      <c r="B45" t="s">
        <v>929</v>
      </c>
      <c r="D45" t="s">
        <v>179</v>
      </c>
      <c r="E45" t="s">
        <v>504</v>
      </c>
      <c r="F45" t="str">
        <f t="shared" si="2"/>
        <v>=Benefice!$AT$3:$AT$8</v>
      </c>
      <c r="G45">
        <f>_xlfn.XLOOKUP(D45,Benefice!$2:$2,Benefice!$1:$1,,0)</f>
        <v>6</v>
      </c>
      <c r="H45">
        <f t="shared" si="6"/>
        <v>8</v>
      </c>
      <c r="I45" t="str">
        <f t="shared" si="8"/>
        <v>8</v>
      </c>
      <c r="J45">
        <f t="shared" si="7"/>
        <v>0</v>
      </c>
    </row>
    <row r="46" spans="1:10">
      <c r="A46" t="s">
        <v>491</v>
      </c>
      <c r="B46" t="s">
        <v>930</v>
      </c>
      <c r="D46" t="s">
        <v>186</v>
      </c>
      <c r="E46" t="s">
        <v>505</v>
      </c>
      <c r="F46" t="str">
        <f t="shared" si="2"/>
        <v>=Benefice!$AU$3</v>
      </c>
      <c r="G46">
        <f>_xlfn.XLOOKUP(D46,Benefice!$2:$2,Benefice!$1:$1,,0)</f>
        <v>1</v>
      </c>
      <c r="H46">
        <f t="shared" si="6"/>
        <v>3</v>
      </c>
      <c r="I46" t="str">
        <f t="shared" si="8"/>
        <v>3</v>
      </c>
      <c r="J46">
        <f t="shared" si="7"/>
        <v>0</v>
      </c>
    </row>
    <row r="47" spans="1:10">
      <c r="A47" t="s">
        <v>931</v>
      </c>
      <c r="B47" t="s">
        <v>932</v>
      </c>
      <c r="D47" t="s">
        <v>187</v>
      </c>
      <c r="E47" t="s">
        <v>506</v>
      </c>
      <c r="F47" t="str">
        <f t="shared" si="2"/>
        <v>=Benefice!$AV$3:$AV$7</v>
      </c>
      <c r="G47">
        <f>_xlfn.XLOOKUP(D47,Benefice!$2:$2,Benefice!$1:$1,,0)</f>
        <v>5</v>
      </c>
      <c r="H47">
        <f t="shared" si="6"/>
        <v>7</v>
      </c>
      <c r="I47" t="str">
        <f t="shared" si="8"/>
        <v>7</v>
      </c>
      <c r="J47">
        <f t="shared" si="7"/>
        <v>0</v>
      </c>
    </row>
    <row r="48" spans="1:10">
      <c r="A48" t="s">
        <v>781</v>
      </c>
      <c r="B48" t="s">
        <v>933</v>
      </c>
      <c r="D48" t="s">
        <v>193</v>
      </c>
      <c r="E48" t="s">
        <v>507</v>
      </c>
      <c r="F48" t="str">
        <f t="shared" si="2"/>
        <v>=Benefice!$AW$3:$AW$4</v>
      </c>
      <c r="G48">
        <f>_xlfn.XLOOKUP(D48,Benefice!$2:$2,Benefice!$1:$1,,0)</f>
        <v>2</v>
      </c>
      <c r="H48">
        <f t="shared" si="6"/>
        <v>4</v>
      </c>
      <c r="I48" t="str">
        <f t="shared" si="8"/>
        <v>4</v>
      </c>
      <c r="J48">
        <f t="shared" si="7"/>
        <v>0</v>
      </c>
    </row>
    <row r="49" spans="1:10">
      <c r="A49" t="s">
        <v>492</v>
      </c>
      <c r="B49" t="s">
        <v>934</v>
      </c>
      <c r="D49" t="s">
        <v>725</v>
      </c>
      <c r="E49" t="s">
        <v>730</v>
      </c>
      <c r="F49" t="str">
        <f t="shared" si="2"/>
        <v>=Benefice!$AX$3:$AX$7</v>
      </c>
      <c r="G49">
        <f>_xlfn.XLOOKUP(D49,Benefice!$2:$2,Benefice!$1:$1,,0)</f>
        <v>5</v>
      </c>
      <c r="H49">
        <f t="shared" si="6"/>
        <v>7</v>
      </c>
      <c r="I49" t="str">
        <f t="shared" si="8"/>
        <v>7</v>
      </c>
      <c r="J49">
        <f t="shared" si="7"/>
        <v>0</v>
      </c>
    </row>
    <row r="50" spans="1:10">
      <c r="A50" t="s">
        <v>493</v>
      </c>
      <c r="B50" t="s">
        <v>935</v>
      </c>
      <c r="D50" t="s">
        <v>613</v>
      </c>
      <c r="E50" t="s">
        <v>508</v>
      </c>
      <c r="F50" t="str">
        <f t="shared" si="2"/>
        <v>=Benefice!$AY$3:$AY$7</v>
      </c>
      <c r="G50">
        <f>_xlfn.XLOOKUP(D50,Benefice!$2:$2,Benefice!$1:$1,,0)</f>
        <v>5</v>
      </c>
      <c r="H50">
        <f t="shared" si="6"/>
        <v>7</v>
      </c>
      <c r="I50" t="str">
        <f t="shared" si="8"/>
        <v>7</v>
      </c>
      <c r="J50">
        <f t="shared" si="7"/>
        <v>0</v>
      </c>
    </row>
    <row r="51" spans="1:10">
      <c r="A51" t="s">
        <v>775</v>
      </c>
      <c r="B51" t="s">
        <v>936</v>
      </c>
      <c r="D51" t="s">
        <v>200</v>
      </c>
      <c r="E51" t="s">
        <v>509</v>
      </c>
      <c r="F51" t="str">
        <f t="shared" si="2"/>
        <v>=Benefice!$AZ$3</v>
      </c>
      <c r="G51">
        <f>_xlfn.XLOOKUP(D51,Benefice!$2:$2,Benefice!$1:$1,,0)</f>
        <v>1</v>
      </c>
      <c r="H51">
        <f t="shared" si="6"/>
        <v>3</v>
      </c>
      <c r="I51" t="str">
        <f t="shared" si="8"/>
        <v>3</v>
      </c>
      <c r="J51">
        <f t="shared" si="7"/>
        <v>0</v>
      </c>
    </row>
    <row r="52" spans="1:10">
      <c r="A52" t="s">
        <v>494</v>
      </c>
      <c r="B52" t="s">
        <v>937</v>
      </c>
      <c r="D52" t="s">
        <v>201</v>
      </c>
      <c r="E52" t="s">
        <v>510</v>
      </c>
      <c r="F52" t="str">
        <f t="shared" si="2"/>
        <v>=Benefice!$BA$3</v>
      </c>
      <c r="G52">
        <f>_xlfn.XLOOKUP(D52,Benefice!$2:$2,Benefice!$1:$1,,0)</f>
        <v>1</v>
      </c>
      <c r="H52">
        <f t="shared" si="6"/>
        <v>3</v>
      </c>
      <c r="I52" t="str">
        <f t="shared" si="8"/>
        <v>3</v>
      </c>
      <c r="J52">
        <f t="shared" si="7"/>
        <v>0</v>
      </c>
    </row>
    <row r="53" spans="1:10">
      <c r="A53" t="s">
        <v>746</v>
      </c>
      <c r="B53" t="s">
        <v>938</v>
      </c>
      <c r="D53" t="s">
        <v>586</v>
      </c>
      <c r="E53" t="s">
        <v>511</v>
      </c>
      <c r="F53" t="str">
        <f t="shared" si="2"/>
        <v>=Benefice!$BB$3:$BB$4</v>
      </c>
      <c r="G53">
        <f>_xlfn.XLOOKUP(D53,Benefice!$2:$2,Benefice!$1:$1,,0)</f>
        <v>2</v>
      </c>
      <c r="H53">
        <f t="shared" si="6"/>
        <v>4</v>
      </c>
      <c r="I53" t="str">
        <f t="shared" si="8"/>
        <v>4</v>
      </c>
      <c r="J53">
        <f t="shared" si="7"/>
        <v>0</v>
      </c>
    </row>
    <row r="54" spans="1:10">
      <c r="A54" t="s">
        <v>662</v>
      </c>
      <c r="B54" t="s">
        <v>939</v>
      </c>
      <c r="D54" t="s">
        <v>726</v>
      </c>
      <c r="E54" t="s">
        <v>512</v>
      </c>
      <c r="F54" t="str">
        <f t="shared" si="2"/>
        <v>=Benefice!$BC$3:$BC$7</v>
      </c>
      <c r="G54">
        <f>_xlfn.XLOOKUP(D54,Benefice!$2:$2,Benefice!$1:$1,,0)</f>
        <v>5</v>
      </c>
      <c r="H54">
        <f t="shared" si="6"/>
        <v>7</v>
      </c>
      <c r="I54" t="str">
        <f t="shared" si="8"/>
        <v>7</v>
      </c>
      <c r="J54">
        <f t="shared" si="7"/>
        <v>0</v>
      </c>
    </row>
    <row r="55" spans="1:10">
      <c r="A55" t="s">
        <v>495</v>
      </c>
      <c r="B55" t="s">
        <v>940</v>
      </c>
      <c r="D55" t="s">
        <v>209</v>
      </c>
      <c r="E55" t="s">
        <v>513</v>
      </c>
      <c r="F55" t="str">
        <f t="shared" si="2"/>
        <v>=Benefice!$BD$3:$BD$4</v>
      </c>
      <c r="G55">
        <f>_xlfn.XLOOKUP(D55,Benefice!$2:$2,Benefice!$1:$1,,0)</f>
        <v>2</v>
      </c>
      <c r="H55">
        <f t="shared" si="6"/>
        <v>4</v>
      </c>
      <c r="I55" t="str">
        <f t="shared" si="8"/>
        <v>4</v>
      </c>
      <c r="J55">
        <f t="shared" si="7"/>
        <v>0</v>
      </c>
    </row>
    <row r="56" spans="1:10">
      <c r="A56" t="s">
        <v>496</v>
      </c>
      <c r="B56" t="s">
        <v>941</v>
      </c>
      <c r="D56" t="s">
        <v>212</v>
      </c>
      <c r="E56" t="s">
        <v>514</v>
      </c>
      <c r="F56" t="str">
        <f t="shared" si="2"/>
        <v>=Benefice!$BE$3:$BE$6</v>
      </c>
      <c r="G56">
        <f>_xlfn.XLOOKUP(D56,Benefice!$2:$2,Benefice!$1:$1,,0)</f>
        <v>4</v>
      </c>
      <c r="H56">
        <f t="shared" si="6"/>
        <v>6</v>
      </c>
      <c r="I56" t="str">
        <f t="shared" si="8"/>
        <v>6</v>
      </c>
      <c r="J56">
        <f t="shared" si="7"/>
        <v>0</v>
      </c>
    </row>
    <row r="57" spans="1:10">
      <c r="A57" t="s">
        <v>497</v>
      </c>
      <c r="B57" t="s">
        <v>942</v>
      </c>
      <c r="D57" t="s">
        <v>215</v>
      </c>
      <c r="E57" t="s">
        <v>515</v>
      </c>
      <c r="F57" t="str">
        <f t="shared" si="2"/>
        <v>=Benefice!$BF$3:$BF$5</v>
      </c>
      <c r="G57">
        <f>_xlfn.XLOOKUP(D57,Benefice!$2:$2,Benefice!$1:$1,,0)</f>
        <v>3</v>
      </c>
      <c r="H57">
        <f t="shared" si="6"/>
        <v>5</v>
      </c>
      <c r="I57" t="str">
        <f t="shared" si="8"/>
        <v>5</v>
      </c>
      <c r="J57">
        <f t="shared" si="7"/>
        <v>0</v>
      </c>
    </row>
    <row r="58" spans="1:10">
      <c r="A58" t="s">
        <v>498</v>
      </c>
      <c r="B58" t="s">
        <v>943</v>
      </c>
      <c r="D58" t="s">
        <v>218</v>
      </c>
      <c r="E58" t="s">
        <v>516</v>
      </c>
      <c r="F58" t="str">
        <f t="shared" si="2"/>
        <v>=Benefice!$BG$3</v>
      </c>
      <c r="G58">
        <f>_xlfn.XLOOKUP(D58,Benefice!$2:$2,Benefice!$1:$1,,0)</f>
        <v>1</v>
      </c>
      <c r="H58">
        <f t="shared" si="6"/>
        <v>3</v>
      </c>
      <c r="I58" t="str">
        <f t="shared" si="8"/>
        <v>3</v>
      </c>
      <c r="J58">
        <f t="shared" si="7"/>
        <v>0</v>
      </c>
    </row>
    <row r="59" spans="1:10">
      <c r="A59" t="s">
        <v>944</v>
      </c>
      <c r="B59" t="s">
        <v>945</v>
      </c>
      <c r="D59" t="s">
        <v>219</v>
      </c>
      <c r="E59" t="s">
        <v>517</v>
      </c>
      <c r="F59" t="str">
        <f t="shared" si="2"/>
        <v>=Benefice!$BH$3:$BH$15</v>
      </c>
      <c r="G59">
        <f>_xlfn.XLOOKUP(D59,Benefice!$2:$2,Benefice!$1:$1,,0)</f>
        <v>13</v>
      </c>
      <c r="H59">
        <f t="shared" si="6"/>
        <v>15</v>
      </c>
      <c r="I59" t="str">
        <f>RIGHT(F59,2)</f>
        <v>15</v>
      </c>
      <c r="J59">
        <f t="shared" si="7"/>
        <v>0</v>
      </c>
    </row>
    <row r="60" spans="1:10">
      <c r="A60" t="s">
        <v>10</v>
      </c>
      <c r="B60" t="s">
        <v>946</v>
      </c>
      <c r="D60" t="s">
        <v>232</v>
      </c>
      <c r="E60" t="s">
        <v>518</v>
      </c>
      <c r="F60" t="str">
        <f t="shared" si="2"/>
        <v>=Benefice!$BI$3</v>
      </c>
      <c r="G60">
        <f>_xlfn.XLOOKUP(D60,Benefice!$2:$2,Benefice!$1:$1,,0)</f>
        <v>1</v>
      </c>
      <c r="H60">
        <f t="shared" si="6"/>
        <v>3</v>
      </c>
      <c r="I60" t="str">
        <f>RIGHT(F60,1)</f>
        <v>3</v>
      </c>
      <c r="J60">
        <f t="shared" si="7"/>
        <v>0</v>
      </c>
    </row>
    <row r="61" spans="1:10">
      <c r="A61" t="s">
        <v>499</v>
      </c>
      <c r="B61" t="s">
        <v>947</v>
      </c>
      <c r="D61" t="s">
        <v>845</v>
      </c>
      <c r="E61" t="s">
        <v>519</v>
      </c>
      <c r="F61" t="str">
        <f t="shared" si="2"/>
        <v>=Benefice!$BJ$3:$BJ$4</v>
      </c>
      <c r="G61">
        <f>_xlfn.XLOOKUP(D61,Benefice!$2:$2,Benefice!$1:$1,,0)</f>
        <v>2</v>
      </c>
      <c r="H61">
        <f t="shared" si="6"/>
        <v>4</v>
      </c>
      <c r="I61" t="str">
        <f>RIGHT(F61,1)</f>
        <v>4</v>
      </c>
      <c r="J61">
        <f t="shared" si="7"/>
        <v>0</v>
      </c>
    </row>
    <row r="62" spans="1:10">
      <c r="A62" t="s">
        <v>500</v>
      </c>
      <c r="B62" t="s">
        <v>948</v>
      </c>
      <c r="D62" t="s">
        <v>615</v>
      </c>
      <c r="E62" t="s">
        <v>520</v>
      </c>
      <c r="F62" t="str">
        <f t="shared" si="2"/>
        <v>=Benefice!$BK$3:$BK$5</v>
      </c>
      <c r="G62">
        <f>_xlfn.XLOOKUP(D62,Benefice!$2:$2,Benefice!$1:$1,,0)</f>
        <v>3</v>
      </c>
      <c r="H62">
        <f t="shared" si="6"/>
        <v>5</v>
      </c>
      <c r="I62" t="str">
        <f>RIGHT(F62,1)</f>
        <v>5</v>
      </c>
      <c r="J62">
        <f t="shared" si="7"/>
        <v>0</v>
      </c>
    </row>
    <row r="63" spans="1:10">
      <c r="A63" t="s">
        <v>501</v>
      </c>
      <c r="B63" t="s">
        <v>949</v>
      </c>
      <c r="D63" t="s">
        <v>240</v>
      </c>
      <c r="E63" t="s">
        <v>521</v>
      </c>
      <c r="F63" t="str">
        <f t="shared" si="2"/>
        <v>=Benefice!$BL$3:$BL$16</v>
      </c>
      <c r="G63">
        <f>_xlfn.XLOOKUP(D63,Benefice!$2:$2,Benefice!$1:$1,,0)</f>
        <v>14</v>
      </c>
      <c r="H63">
        <f t="shared" si="6"/>
        <v>16</v>
      </c>
      <c r="I63" t="str">
        <f>RIGHT(F63,2)</f>
        <v>16</v>
      </c>
      <c r="J63">
        <f t="shared" si="7"/>
        <v>0</v>
      </c>
    </row>
    <row r="64" spans="1:10">
      <c r="A64" t="s">
        <v>502</v>
      </c>
      <c r="B64" t="s">
        <v>950</v>
      </c>
      <c r="D64" t="s">
        <v>254</v>
      </c>
      <c r="E64" t="s">
        <v>522</v>
      </c>
      <c r="F64" t="str">
        <f t="shared" si="2"/>
        <v>=Benefice!$BM$3</v>
      </c>
      <c r="G64">
        <f>_xlfn.XLOOKUP(D64,Benefice!$2:$2,Benefice!$1:$1,,0)</f>
        <v>1</v>
      </c>
      <c r="H64">
        <f t="shared" si="6"/>
        <v>3</v>
      </c>
      <c r="I64" t="str">
        <f t="shared" ref="I64:I88" si="9">RIGHT(F64,1)</f>
        <v>3</v>
      </c>
      <c r="J64">
        <f t="shared" si="7"/>
        <v>0</v>
      </c>
    </row>
    <row r="65" spans="1:10">
      <c r="A65" t="s">
        <v>503</v>
      </c>
      <c r="B65" t="s">
        <v>951</v>
      </c>
      <c r="D65" t="s">
        <v>255</v>
      </c>
      <c r="E65" t="s">
        <v>523</v>
      </c>
      <c r="F65" t="str">
        <f t="shared" si="2"/>
        <v>=Benefice!$BN$3:$BN$6</v>
      </c>
      <c r="G65">
        <f>_xlfn.XLOOKUP(D65,Benefice!$2:$2,Benefice!$1:$1,,0)</f>
        <v>4</v>
      </c>
      <c r="H65">
        <f t="shared" si="6"/>
        <v>6</v>
      </c>
      <c r="I65" t="str">
        <f t="shared" si="9"/>
        <v>6</v>
      </c>
      <c r="J65">
        <f t="shared" si="7"/>
        <v>0</v>
      </c>
    </row>
    <row r="66" spans="1:10">
      <c r="A66" t="s">
        <v>504</v>
      </c>
      <c r="B66" t="s">
        <v>952</v>
      </c>
      <c r="D66" t="s">
        <v>616</v>
      </c>
      <c r="E66" t="s">
        <v>524</v>
      </c>
      <c r="F66" t="str">
        <f t="shared" si="2"/>
        <v>=Benefice!$BO$3:$BO$4</v>
      </c>
      <c r="G66">
        <f>_xlfn.XLOOKUP(D66,Benefice!$2:$2,Benefice!$1:$1,,0)</f>
        <v>2</v>
      </c>
      <c r="H66">
        <f t="shared" ref="H66:H97" si="10">$H$1+G66</f>
        <v>4</v>
      </c>
      <c r="I66" t="str">
        <f t="shared" si="9"/>
        <v>4</v>
      </c>
      <c r="J66">
        <f t="shared" ref="J66:J97" si="11">H66-I66</f>
        <v>0</v>
      </c>
    </row>
    <row r="67" spans="1:10">
      <c r="A67" t="s">
        <v>505</v>
      </c>
      <c r="B67" t="s">
        <v>953</v>
      </c>
      <c r="D67" t="s">
        <v>260</v>
      </c>
      <c r="E67" t="s">
        <v>525</v>
      </c>
      <c r="F67" t="str">
        <f t="shared" ref="F67:F129" si="12">_xlfn.XLOOKUP(E67,A:A,B:B,,0)</f>
        <v>=Benefice!$BP$3</v>
      </c>
      <c r="G67">
        <f>_xlfn.XLOOKUP(D67,Benefice!$2:$2,Benefice!$1:$1,,0)</f>
        <v>1</v>
      </c>
      <c r="H67">
        <f t="shared" si="10"/>
        <v>3</v>
      </c>
      <c r="I67" t="str">
        <f t="shared" si="9"/>
        <v>3</v>
      </c>
      <c r="J67">
        <f t="shared" si="11"/>
        <v>0</v>
      </c>
    </row>
    <row r="68" spans="1:10">
      <c r="A68" t="s">
        <v>771</v>
      </c>
      <c r="B68" t="s">
        <v>954</v>
      </c>
      <c r="D68" t="s">
        <v>261</v>
      </c>
      <c r="E68" t="s">
        <v>526</v>
      </c>
      <c r="F68" t="str">
        <f t="shared" si="12"/>
        <v>=Benefice!$BQ$3:$BQ$6</v>
      </c>
      <c r="G68">
        <f>_xlfn.XLOOKUP(D68,Benefice!$2:$2,Benefice!$1:$1,,0)</f>
        <v>4</v>
      </c>
      <c r="H68">
        <f t="shared" si="10"/>
        <v>6</v>
      </c>
      <c r="I68" t="str">
        <f t="shared" si="9"/>
        <v>6</v>
      </c>
      <c r="J68">
        <f t="shared" si="11"/>
        <v>0</v>
      </c>
    </row>
    <row r="69" spans="1:10">
      <c r="A69" t="s">
        <v>506</v>
      </c>
      <c r="B69" t="s">
        <v>955</v>
      </c>
      <c r="D69" t="s">
        <v>265</v>
      </c>
      <c r="E69" t="s">
        <v>527</v>
      </c>
      <c r="F69" t="str">
        <f t="shared" si="12"/>
        <v>=Benefice!$BR$3:$BR$7</v>
      </c>
      <c r="G69">
        <f>_xlfn.XLOOKUP(D69,Benefice!$2:$2,Benefice!$1:$1,,0)</f>
        <v>5</v>
      </c>
      <c r="H69">
        <f t="shared" si="10"/>
        <v>7</v>
      </c>
      <c r="I69" t="str">
        <f t="shared" si="9"/>
        <v>7</v>
      </c>
      <c r="J69">
        <f t="shared" si="11"/>
        <v>0</v>
      </c>
    </row>
    <row r="70" spans="1:10">
      <c r="A70" t="s">
        <v>563</v>
      </c>
      <c r="B70" t="s">
        <v>956</v>
      </c>
      <c r="D70" t="s">
        <v>270</v>
      </c>
      <c r="E70" t="s">
        <v>528</v>
      </c>
      <c r="F70" t="str">
        <f t="shared" si="12"/>
        <v>=Benefice!$BS$3</v>
      </c>
      <c r="G70">
        <f>_xlfn.XLOOKUP(D70,Benefice!$2:$2,Benefice!$1:$1,,0)</f>
        <v>1</v>
      </c>
      <c r="H70">
        <f t="shared" si="10"/>
        <v>3</v>
      </c>
      <c r="I70" t="str">
        <f t="shared" si="9"/>
        <v>3</v>
      </c>
      <c r="J70">
        <f t="shared" si="11"/>
        <v>0</v>
      </c>
    </row>
    <row r="71" spans="1:10">
      <c r="A71" t="s">
        <v>507</v>
      </c>
      <c r="B71" t="s">
        <v>957</v>
      </c>
      <c r="D71" t="s">
        <v>271</v>
      </c>
      <c r="E71" t="s">
        <v>529</v>
      </c>
      <c r="F71" t="str">
        <f t="shared" si="12"/>
        <v>=Benefice!$BT$3</v>
      </c>
      <c r="G71">
        <f>_xlfn.XLOOKUP(D71,Benefice!$2:$2,Benefice!$1:$1,,0)</f>
        <v>1</v>
      </c>
      <c r="H71">
        <f t="shared" si="10"/>
        <v>3</v>
      </c>
      <c r="I71" t="str">
        <f t="shared" si="9"/>
        <v>3</v>
      </c>
      <c r="J71">
        <f t="shared" si="11"/>
        <v>0</v>
      </c>
    </row>
    <row r="72" spans="1:10">
      <c r="A72" t="s">
        <v>730</v>
      </c>
      <c r="B72" t="s">
        <v>958</v>
      </c>
      <c r="D72" t="s">
        <v>618</v>
      </c>
      <c r="E72" t="s">
        <v>530</v>
      </c>
      <c r="F72" t="str">
        <f t="shared" si="12"/>
        <v>=Benefice!$BU$3:$BU$8</v>
      </c>
      <c r="G72">
        <f>_xlfn.XLOOKUP(D72,Benefice!$2:$2,Benefice!$1:$1,,0)</f>
        <v>6</v>
      </c>
      <c r="H72">
        <f t="shared" si="10"/>
        <v>8</v>
      </c>
      <c r="I72" t="str">
        <f t="shared" si="9"/>
        <v>8</v>
      </c>
      <c r="J72">
        <f t="shared" si="11"/>
        <v>0</v>
      </c>
    </row>
    <row r="73" spans="1:10">
      <c r="A73" t="s">
        <v>508</v>
      </c>
      <c r="B73" t="s">
        <v>959</v>
      </c>
      <c r="D73" t="s">
        <v>619</v>
      </c>
      <c r="E73" t="s">
        <v>531</v>
      </c>
      <c r="F73" t="str">
        <f t="shared" si="12"/>
        <v>=Benefice!$BV$3:$BV$5</v>
      </c>
      <c r="G73">
        <f>_xlfn.XLOOKUP(D73,Benefice!$2:$2,Benefice!$1:$1,,0)</f>
        <v>3</v>
      </c>
      <c r="H73">
        <f t="shared" si="10"/>
        <v>5</v>
      </c>
      <c r="I73" t="str">
        <f t="shared" si="9"/>
        <v>5</v>
      </c>
      <c r="J73">
        <f t="shared" si="11"/>
        <v>0</v>
      </c>
    </row>
    <row r="74" spans="1:10">
      <c r="A74" t="s">
        <v>509</v>
      </c>
      <c r="B74" t="s">
        <v>960</v>
      </c>
      <c r="D74" t="s">
        <v>281</v>
      </c>
      <c r="E74" t="s">
        <v>532</v>
      </c>
      <c r="F74" t="str">
        <f t="shared" si="12"/>
        <v>=Benefice!$BW$3</v>
      </c>
      <c r="G74">
        <f>_xlfn.XLOOKUP(D74,Benefice!$2:$2,Benefice!$1:$1,,0)</f>
        <v>1</v>
      </c>
      <c r="H74">
        <f t="shared" si="10"/>
        <v>3</v>
      </c>
      <c r="I74" t="str">
        <f t="shared" si="9"/>
        <v>3</v>
      </c>
      <c r="J74">
        <f t="shared" si="11"/>
        <v>0</v>
      </c>
    </row>
    <row r="75" spans="1:10">
      <c r="A75" t="s">
        <v>510</v>
      </c>
      <c r="B75" t="s">
        <v>961</v>
      </c>
      <c r="D75" t="s">
        <v>282</v>
      </c>
      <c r="E75" t="s">
        <v>533</v>
      </c>
      <c r="F75" t="str">
        <f t="shared" si="12"/>
        <v>=Benefice!$BX$3</v>
      </c>
      <c r="G75">
        <f>_xlfn.XLOOKUP(D75,Benefice!$2:$2,Benefice!$1:$1,,0)</f>
        <v>1</v>
      </c>
      <c r="H75">
        <f t="shared" si="10"/>
        <v>3</v>
      </c>
      <c r="I75" t="str">
        <f t="shared" si="9"/>
        <v>3</v>
      </c>
      <c r="J75">
        <f t="shared" si="11"/>
        <v>0</v>
      </c>
    </row>
    <row r="76" spans="1:10">
      <c r="A76" t="s">
        <v>511</v>
      </c>
      <c r="B76" t="s">
        <v>962</v>
      </c>
      <c r="D76" t="s">
        <v>620</v>
      </c>
      <c r="E76" t="s">
        <v>534</v>
      </c>
      <c r="F76" t="str">
        <f t="shared" si="12"/>
        <v>=Benefice!$BY$3:$BY$5</v>
      </c>
      <c r="G76">
        <f>_xlfn.XLOOKUP(D76,Benefice!$2:$2,Benefice!$1:$1,,0)</f>
        <v>3</v>
      </c>
      <c r="H76">
        <f t="shared" si="10"/>
        <v>5</v>
      </c>
      <c r="I76" t="str">
        <f t="shared" si="9"/>
        <v>5</v>
      </c>
      <c r="J76">
        <f t="shared" si="11"/>
        <v>0</v>
      </c>
    </row>
    <row r="77" spans="1:10">
      <c r="A77" t="s">
        <v>776</v>
      </c>
      <c r="B77" t="s">
        <v>963</v>
      </c>
      <c r="D77" t="s">
        <v>289</v>
      </c>
      <c r="E77" t="s">
        <v>535</v>
      </c>
      <c r="F77" t="str">
        <f t="shared" si="12"/>
        <v>=Benefice!$BZ$3:$BZ$7</v>
      </c>
      <c r="G77">
        <f>_xlfn.XLOOKUP(D77,Benefice!$2:$2,Benefice!$1:$1,,0)</f>
        <v>5</v>
      </c>
      <c r="H77">
        <f t="shared" si="10"/>
        <v>7</v>
      </c>
      <c r="I77" t="str">
        <f t="shared" si="9"/>
        <v>7</v>
      </c>
      <c r="J77">
        <f t="shared" si="11"/>
        <v>0</v>
      </c>
    </row>
    <row r="78" spans="1:10">
      <c r="A78" t="s">
        <v>512</v>
      </c>
      <c r="B78" t="s">
        <v>964</v>
      </c>
      <c r="D78" t="s">
        <v>835</v>
      </c>
      <c r="E78" t="s">
        <v>536</v>
      </c>
      <c r="F78" t="str">
        <f t="shared" si="12"/>
        <v>=Benefice!$CA$3</v>
      </c>
      <c r="G78">
        <f>_xlfn.XLOOKUP(D78,Benefice!$2:$2,Benefice!$1:$1,,0)</f>
        <v>1</v>
      </c>
      <c r="H78">
        <f t="shared" si="10"/>
        <v>3</v>
      </c>
      <c r="I78" t="str">
        <f t="shared" si="9"/>
        <v>3</v>
      </c>
      <c r="J78">
        <f t="shared" si="11"/>
        <v>0</v>
      </c>
    </row>
    <row r="79" spans="1:10">
      <c r="A79" t="s">
        <v>513</v>
      </c>
      <c r="B79" t="s">
        <v>965</v>
      </c>
      <c r="D79" t="s">
        <v>295</v>
      </c>
      <c r="E79" t="s">
        <v>537</v>
      </c>
      <c r="F79" t="str">
        <f t="shared" si="12"/>
        <v>=Benefice!$CB$3:$CB$8</v>
      </c>
      <c r="G79">
        <f>_xlfn.XLOOKUP(D79,Benefice!$2:$2,Benefice!$1:$1,,0)</f>
        <v>6</v>
      </c>
      <c r="H79">
        <f t="shared" si="10"/>
        <v>8</v>
      </c>
      <c r="I79" t="str">
        <f t="shared" si="9"/>
        <v>8</v>
      </c>
      <c r="J79">
        <f t="shared" si="11"/>
        <v>0</v>
      </c>
    </row>
    <row r="80" spans="1:10">
      <c r="A80" t="s">
        <v>782</v>
      </c>
      <c r="B80" t="s">
        <v>966</v>
      </c>
      <c r="D80" t="s">
        <v>300</v>
      </c>
      <c r="E80" t="s">
        <v>538</v>
      </c>
      <c r="F80" t="str">
        <f t="shared" si="12"/>
        <v>=Benefice!$CC$3:$CC$5</v>
      </c>
      <c r="G80">
        <f>_xlfn.XLOOKUP(D80,Benefice!$2:$2,Benefice!$1:$1,,0)</f>
        <v>3</v>
      </c>
      <c r="H80">
        <f t="shared" si="10"/>
        <v>5</v>
      </c>
      <c r="I80" t="str">
        <f t="shared" si="9"/>
        <v>5</v>
      </c>
      <c r="J80">
        <f t="shared" si="11"/>
        <v>0</v>
      </c>
    </row>
    <row r="81" spans="1:10">
      <c r="A81" t="s">
        <v>514</v>
      </c>
      <c r="B81" t="s">
        <v>967</v>
      </c>
      <c r="D81" t="s">
        <v>622</v>
      </c>
      <c r="E81" t="s">
        <v>559</v>
      </c>
      <c r="F81" t="str">
        <f t="shared" si="12"/>
        <v>=Benefice!$CD$3:$CD$5</v>
      </c>
      <c r="G81">
        <f>_xlfn.XLOOKUP(D81,Benefice!$2:$2,Benefice!$1:$1,,0)</f>
        <v>3</v>
      </c>
      <c r="H81">
        <f t="shared" si="10"/>
        <v>5</v>
      </c>
      <c r="I81" t="str">
        <f t="shared" si="9"/>
        <v>5</v>
      </c>
      <c r="J81">
        <f t="shared" si="11"/>
        <v>0</v>
      </c>
    </row>
    <row r="82" spans="1:10">
      <c r="A82" t="s">
        <v>515</v>
      </c>
      <c r="B82" t="s">
        <v>968</v>
      </c>
      <c r="D82" t="s">
        <v>304</v>
      </c>
      <c r="E82" t="s">
        <v>539</v>
      </c>
      <c r="F82" t="str">
        <f t="shared" si="12"/>
        <v>=Benefice!$CE$3:$CE$4</v>
      </c>
      <c r="G82">
        <f>_xlfn.XLOOKUP(D82,Benefice!$2:$2,Benefice!$1:$1,,0)</f>
        <v>2</v>
      </c>
      <c r="H82">
        <f t="shared" si="10"/>
        <v>4</v>
      </c>
      <c r="I82" t="str">
        <f t="shared" si="9"/>
        <v>4</v>
      </c>
      <c r="J82">
        <f t="shared" si="11"/>
        <v>0</v>
      </c>
    </row>
    <row r="83" spans="1:10">
      <c r="A83" t="s">
        <v>516</v>
      </c>
      <c r="B83" t="s">
        <v>969</v>
      </c>
      <c r="D83" t="s">
        <v>306</v>
      </c>
      <c r="E83" t="s">
        <v>540</v>
      </c>
      <c r="F83" t="str">
        <f t="shared" si="12"/>
        <v>=Benefice!$CF$3</v>
      </c>
      <c r="G83">
        <f>_xlfn.XLOOKUP(D83,Benefice!$2:$2,Benefice!$1:$1,,0)</f>
        <v>1</v>
      </c>
      <c r="H83">
        <f t="shared" si="10"/>
        <v>3</v>
      </c>
      <c r="I83" t="str">
        <f t="shared" si="9"/>
        <v>3</v>
      </c>
      <c r="J83">
        <f t="shared" si="11"/>
        <v>0</v>
      </c>
    </row>
    <row r="84" spans="1:10">
      <c r="A84" t="s">
        <v>9</v>
      </c>
      <c r="B84" t="s">
        <v>970</v>
      </c>
      <c r="D84" t="s">
        <v>307</v>
      </c>
      <c r="E84" t="s">
        <v>541</v>
      </c>
      <c r="F84" t="str">
        <f t="shared" si="12"/>
        <v>=Benefice!$CG$3</v>
      </c>
      <c r="G84">
        <f>_xlfn.XLOOKUP(D84,Benefice!$2:$2,Benefice!$1:$1,,0)</f>
        <v>1</v>
      </c>
      <c r="H84">
        <f t="shared" si="10"/>
        <v>3</v>
      </c>
      <c r="I84" t="str">
        <f t="shared" si="9"/>
        <v>3</v>
      </c>
      <c r="J84">
        <f t="shared" si="11"/>
        <v>0</v>
      </c>
    </row>
    <row r="85" spans="1:10">
      <c r="A85" t="s">
        <v>517</v>
      </c>
      <c r="B85" t="s">
        <v>971</v>
      </c>
      <c r="D85" t="s">
        <v>308</v>
      </c>
      <c r="E85" t="s">
        <v>542</v>
      </c>
      <c r="F85" t="str">
        <f t="shared" si="12"/>
        <v>=Benefice!$CH$3:$CH$4</v>
      </c>
      <c r="G85">
        <f>_xlfn.XLOOKUP(D85,Benefice!$2:$2,Benefice!$1:$1,,0)</f>
        <v>2</v>
      </c>
      <c r="H85">
        <f t="shared" si="10"/>
        <v>4</v>
      </c>
      <c r="I85" t="str">
        <f t="shared" si="9"/>
        <v>4</v>
      </c>
      <c r="J85">
        <f t="shared" si="11"/>
        <v>0</v>
      </c>
    </row>
    <row r="86" spans="1:10">
      <c r="A86" t="s">
        <v>518</v>
      </c>
      <c r="B86" t="s">
        <v>972</v>
      </c>
      <c r="D86" t="s">
        <v>310</v>
      </c>
      <c r="E86" t="s">
        <v>543</v>
      </c>
      <c r="F86" t="str">
        <f t="shared" si="12"/>
        <v>=Benefice!$CI$3</v>
      </c>
      <c r="G86">
        <f>_xlfn.XLOOKUP(D86,Benefice!$2:$2,Benefice!$1:$1,,0)</f>
        <v>1</v>
      </c>
      <c r="H86">
        <f t="shared" si="10"/>
        <v>3</v>
      </c>
      <c r="I86" t="str">
        <f t="shared" si="9"/>
        <v>3</v>
      </c>
      <c r="J86">
        <f t="shared" si="11"/>
        <v>0</v>
      </c>
    </row>
    <row r="87" spans="1:10">
      <c r="A87" t="s">
        <v>519</v>
      </c>
      <c r="B87" t="s">
        <v>1066</v>
      </c>
      <c r="D87" t="s">
        <v>311</v>
      </c>
      <c r="E87" t="s">
        <v>544</v>
      </c>
      <c r="F87" t="str">
        <f t="shared" si="12"/>
        <v>=Benefice!$CJ$3</v>
      </c>
      <c r="G87">
        <f>_xlfn.XLOOKUP(D87,Benefice!$2:$2,Benefice!$1:$1,,0)</f>
        <v>1</v>
      </c>
      <c r="H87">
        <f t="shared" si="10"/>
        <v>3</v>
      </c>
      <c r="I87" t="str">
        <f t="shared" si="9"/>
        <v>3</v>
      </c>
      <c r="J87">
        <f t="shared" si="11"/>
        <v>0</v>
      </c>
    </row>
    <row r="88" spans="1:10">
      <c r="A88" t="s">
        <v>765</v>
      </c>
      <c r="B88" t="s">
        <v>973</v>
      </c>
      <c r="D88" t="s">
        <v>312</v>
      </c>
      <c r="E88" t="s">
        <v>545</v>
      </c>
      <c r="F88" t="str">
        <f t="shared" si="12"/>
        <v>=Benefice!$CK$3</v>
      </c>
      <c r="G88">
        <f>_xlfn.XLOOKUP(D88,Benefice!$2:$2,Benefice!$1:$1,,0)</f>
        <v>1</v>
      </c>
      <c r="H88">
        <f t="shared" si="10"/>
        <v>3</v>
      </c>
      <c r="I88" t="str">
        <f t="shared" si="9"/>
        <v>3</v>
      </c>
      <c r="J88">
        <f t="shared" si="11"/>
        <v>0</v>
      </c>
    </row>
    <row r="89" spans="1:10">
      <c r="A89" t="s">
        <v>974</v>
      </c>
      <c r="B89" t="s">
        <v>975</v>
      </c>
      <c r="D89" t="s">
        <v>313</v>
      </c>
      <c r="E89" t="s">
        <v>546</v>
      </c>
      <c r="F89" t="str">
        <f t="shared" si="12"/>
        <v>=Benefice!$CL$3:$CL$13</v>
      </c>
      <c r="G89">
        <f>_xlfn.XLOOKUP(D89,Benefice!$2:$2,Benefice!$1:$1,,0)</f>
        <v>11</v>
      </c>
      <c r="H89">
        <f t="shared" si="10"/>
        <v>13</v>
      </c>
      <c r="I89" t="str">
        <f>RIGHT(F89,2)</f>
        <v>13</v>
      </c>
      <c r="J89">
        <f t="shared" si="11"/>
        <v>0</v>
      </c>
    </row>
    <row r="90" spans="1:10">
      <c r="A90" t="s">
        <v>572</v>
      </c>
      <c r="B90" t="s">
        <v>976</v>
      </c>
      <c r="D90" t="s">
        <v>328</v>
      </c>
      <c r="E90" t="s">
        <v>547</v>
      </c>
      <c r="F90" t="str">
        <f t="shared" si="12"/>
        <v>=Benefice!$CM$3:$CM$8</v>
      </c>
      <c r="G90">
        <f>_xlfn.XLOOKUP(D90,Benefice!$2:$2,Benefice!$1:$1,,0)</f>
        <v>6</v>
      </c>
      <c r="H90">
        <f t="shared" si="10"/>
        <v>8</v>
      </c>
      <c r="I90" t="str">
        <f t="shared" ref="I90:I102" si="13">RIGHT(F90,1)</f>
        <v>8</v>
      </c>
      <c r="J90">
        <f t="shared" si="11"/>
        <v>0</v>
      </c>
    </row>
    <row r="91" spans="1:10">
      <c r="A91" t="s">
        <v>520</v>
      </c>
      <c r="B91" t="s">
        <v>977</v>
      </c>
      <c r="D91" t="s">
        <v>623</v>
      </c>
      <c r="E91" t="s">
        <v>548</v>
      </c>
      <c r="F91" t="str">
        <f t="shared" si="12"/>
        <v>=Benefice!$CN$3:$CN$5</v>
      </c>
      <c r="G91">
        <f>_xlfn.XLOOKUP(D91,Benefice!$2:$2,Benefice!$1:$1,,0)</f>
        <v>3</v>
      </c>
      <c r="H91">
        <f t="shared" si="10"/>
        <v>5</v>
      </c>
      <c r="I91" t="str">
        <f t="shared" si="13"/>
        <v>5</v>
      </c>
      <c r="J91">
        <f t="shared" si="11"/>
        <v>0</v>
      </c>
    </row>
    <row r="92" spans="1:10">
      <c r="A92" t="s">
        <v>978</v>
      </c>
      <c r="B92" t="s">
        <v>979</v>
      </c>
      <c r="D92" t="s">
        <v>336</v>
      </c>
      <c r="E92" t="s">
        <v>549</v>
      </c>
      <c r="F92" t="str">
        <f t="shared" si="12"/>
        <v>=Benefice!$CO$3:$CO$4</v>
      </c>
      <c r="G92">
        <f>_xlfn.XLOOKUP(D92,Benefice!$2:$2,Benefice!$1:$1,,0)</f>
        <v>2</v>
      </c>
      <c r="H92">
        <f t="shared" si="10"/>
        <v>4</v>
      </c>
      <c r="I92" t="str">
        <f t="shared" si="13"/>
        <v>4</v>
      </c>
      <c r="J92">
        <f t="shared" si="11"/>
        <v>0</v>
      </c>
    </row>
    <row r="93" spans="1:10">
      <c r="A93" t="s">
        <v>980</v>
      </c>
      <c r="B93" t="s">
        <v>981</v>
      </c>
      <c r="D93" t="s">
        <v>339</v>
      </c>
      <c r="E93" t="s">
        <v>550</v>
      </c>
      <c r="F93" t="str">
        <f t="shared" si="12"/>
        <v>=Benefice!$CP$3</v>
      </c>
      <c r="G93">
        <f>_xlfn.XLOOKUP(D93,Benefice!$2:$2,Benefice!$1:$1,,0)</f>
        <v>1</v>
      </c>
      <c r="H93">
        <f t="shared" si="10"/>
        <v>3</v>
      </c>
      <c r="I93" t="str">
        <f t="shared" si="13"/>
        <v>3</v>
      </c>
      <c r="J93">
        <f t="shared" si="11"/>
        <v>0</v>
      </c>
    </row>
    <row r="94" spans="1:10">
      <c r="A94" t="s">
        <v>521</v>
      </c>
      <c r="B94" t="s">
        <v>982</v>
      </c>
      <c r="D94" t="s">
        <v>1068</v>
      </c>
      <c r="E94" t="s">
        <v>1070</v>
      </c>
      <c r="F94" t="str">
        <f t="shared" si="12"/>
        <v>=Benefice!$CQ$3:$CQ$7</v>
      </c>
      <c r="G94">
        <f>_xlfn.XLOOKUP(D94,Benefice!$2:$2,Benefice!$1:$1,,0)</f>
        <v>5</v>
      </c>
      <c r="H94">
        <f t="shared" si="10"/>
        <v>7</v>
      </c>
      <c r="I94" t="str">
        <f t="shared" si="13"/>
        <v>7</v>
      </c>
      <c r="J94">
        <f t="shared" si="11"/>
        <v>0</v>
      </c>
    </row>
    <row r="95" spans="1:10">
      <c r="A95" t="s">
        <v>525</v>
      </c>
      <c r="B95" t="s">
        <v>983</v>
      </c>
      <c r="D95" t="s">
        <v>343</v>
      </c>
      <c r="E95" t="s">
        <v>551</v>
      </c>
      <c r="F95" t="str">
        <f t="shared" si="12"/>
        <v>=Benefice!$CR$3:$CR$6</v>
      </c>
      <c r="G95">
        <f>_xlfn.XLOOKUP(D95,Benefice!$2:$2,Benefice!$1:$1,,0)</f>
        <v>4</v>
      </c>
      <c r="H95">
        <f t="shared" si="10"/>
        <v>6</v>
      </c>
      <c r="I95" t="str">
        <f t="shared" si="13"/>
        <v>6</v>
      </c>
      <c r="J95">
        <f t="shared" si="11"/>
        <v>0</v>
      </c>
    </row>
    <row r="96" spans="1:10">
      <c r="A96" t="s">
        <v>526</v>
      </c>
      <c r="B96" t="s">
        <v>984</v>
      </c>
      <c r="D96" t="s">
        <v>138</v>
      </c>
      <c r="E96" t="s">
        <v>552</v>
      </c>
      <c r="F96" t="str">
        <f t="shared" si="12"/>
        <v>=Benefice!$CS$3:$CS$7</v>
      </c>
      <c r="G96">
        <f>_xlfn.XLOOKUP(D96,Benefice!$2:$2,Benefice!$1:$1,,0)</f>
        <v>5</v>
      </c>
      <c r="H96">
        <f t="shared" si="10"/>
        <v>7</v>
      </c>
      <c r="I96" t="str">
        <f t="shared" si="13"/>
        <v>7</v>
      </c>
      <c r="J96">
        <f t="shared" si="11"/>
        <v>0</v>
      </c>
    </row>
    <row r="97" spans="1:10">
      <c r="A97" t="s">
        <v>527</v>
      </c>
      <c r="B97" t="s">
        <v>985</v>
      </c>
      <c r="D97" t="s">
        <v>348</v>
      </c>
      <c r="E97" t="s">
        <v>553</v>
      </c>
      <c r="F97" t="str">
        <f t="shared" si="12"/>
        <v>=Benefice!$CT$3:$CT$7</v>
      </c>
      <c r="G97">
        <f>_xlfn.XLOOKUP(D97,Benefice!$2:$2,Benefice!$1:$1,,0)</f>
        <v>5</v>
      </c>
      <c r="H97">
        <f t="shared" si="10"/>
        <v>7</v>
      </c>
      <c r="I97" t="str">
        <f t="shared" si="13"/>
        <v>7</v>
      </c>
      <c r="J97">
        <f t="shared" si="11"/>
        <v>0</v>
      </c>
    </row>
    <row r="98" spans="1:10">
      <c r="A98" t="s">
        <v>986</v>
      </c>
      <c r="B98" t="s">
        <v>987</v>
      </c>
      <c r="D98" t="s">
        <v>354</v>
      </c>
      <c r="E98" t="s">
        <v>554</v>
      </c>
      <c r="F98" t="str">
        <f t="shared" si="12"/>
        <v>=Benefice!$CU$3:$CU$9</v>
      </c>
      <c r="G98">
        <f>_xlfn.XLOOKUP(D98,Benefice!$2:$2,Benefice!$1:$1,,0)</f>
        <v>7</v>
      </c>
      <c r="H98">
        <f t="shared" ref="H98:H129" si="14">$H$1+G98</f>
        <v>9</v>
      </c>
      <c r="I98" t="str">
        <f t="shared" si="13"/>
        <v>9</v>
      </c>
      <c r="J98">
        <f t="shared" ref="J98:J129" si="15">H98-I98</f>
        <v>0</v>
      </c>
    </row>
    <row r="99" spans="1:10">
      <c r="A99" t="s">
        <v>988</v>
      </c>
      <c r="B99" t="s">
        <v>989</v>
      </c>
      <c r="D99" t="s">
        <v>362</v>
      </c>
      <c r="E99" t="s">
        <v>555</v>
      </c>
      <c r="F99" t="str">
        <f t="shared" si="12"/>
        <v>=Benefice!$CV$3</v>
      </c>
      <c r="G99">
        <f>_xlfn.XLOOKUP(D99,Benefice!$2:$2,Benefice!$1:$1,,0)</f>
        <v>1</v>
      </c>
      <c r="H99">
        <f t="shared" si="14"/>
        <v>3</v>
      </c>
      <c r="I99" t="str">
        <f t="shared" si="13"/>
        <v>3</v>
      </c>
      <c r="J99">
        <f t="shared" si="15"/>
        <v>0</v>
      </c>
    </row>
    <row r="100" spans="1:10">
      <c r="A100" t="s">
        <v>990</v>
      </c>
      <c r="B100" t="s">
        <v>991</v>
      </c>
      <c r="D100" t="s">
        <v>624</v>
      </c>
      <c r="E100" t="s">
        <v>556</v>
      </c>
      <c r="F100" t="str">
        <f t="shared" si="12"/>
        <v>=Benefice!$CW$3:$CW$5</v>
      </c>
      <c r="G100">
        <f>_xlfn.XLOOKUP(D100,Benefice!$2:$2,Benefice!$1:$1,,0)</f>
        <v>3</v>
      </c>
      <c r="H100">
        <f t="shared" si="14"/>
        <v>5</v>
      </c>
      <c r="I100" t="str">
        <f t="shared" si="13"/>
        <v>5</v>
      </c>
      <c r="J100">
        <f t="shared" si="15"/>
        <v>0</v>
      </c>
    </row>
    <row r="101" spans="1:10">
      <c r="A101" t="s">
        <v>573</v>
      </c>
      <c r="B101" t="s">
        <v>992</v>
      </c>
      <c r="D101" t="s">
        <v>367</v>
      </c>
      <c r="E101" t="s">
        <v>557</v>
      </c>
      <c r="F101" t="str">
        <f t="shared" si="12"/>
        <v>=Benefice!$CX$3:$CX$4</v>
      </c>
      <c r="G101">
        <f>_xlfn.XLOOKUP(D101,Benefice!$2:$2,Benefice!$1:$1,,0)</f>
        <v>2</v>
      </c>
      <c r="H101">
        <f t="shared" si="14"/>
        <v>4</v>
      </c>
      <c r="I101" t="str">
        <f t="shared" si="13"/>
        <v>4</v>
      </c>
      <c r="J101">
        <f t="shared" si="15"/>
        <v>0</v>
      </c>
    </row>
    <row r="102" spans="1:10">
      <c r="A102" t="s">
        <v>783</v>
      </c>
      <c r="B102" t="s">
        <v>993</v>
      </c>
      <c r="D102" t="s">
        <v>369</v>
      </c>
      <c r="E102" t="s">
        <v>558</v>
      </c>
      <c r="F102" t="str">
        <f t="shared" si="12"/>
        <v>=Benefice!$CY$3</v>
      </c>
      <c r="G102">
        <f>_xlfn.XLOOKUP(D102,Benefice!$2:$2,Benefice!$1:$1,,0)</f>
        <v>1</v>
      </c>
      <c r="H102">
        <f t="shared" si="14"/>
        <v>3</v>
      </c>
      <c r="I102" t="str">
        <f t="shared" si="13"/>
        <v>3</v>
      </c>
      <c r="J102">
        <f t="shared" si="15"/>
        <v>0</v>
      </c>
    </row>
    <row r="103" spans="1:10">
      <c r="A103" t="s">
        <v>566</v>
      </c>
      <c r="B103" t="s">
        <v>994</v>
      </c>
      <c r="D103" t="s">
        <v>372</v>
      </c>
      <c r="E103" t="s">
        <v>560</v>
      </c>
      <c r="F103" t="str">
        <f t="shared" si="12"/>
        <v>=Benefice!$CZ$3:$CZ$18</v>
      </c>
      <c r="G103">
        <f>_xlfn.XLOOKUP(D103,Benefice!$2:$2,Benefice!$1:$1,,0)</f>
        <v>16</v>
      </c>
      <c r="H103">
        <f t="shared" si="14"/>
        <v>18</v>
      </c>
      <c r="I103" t="str">
        <f>RIGHT(F103,2)</f>
        <v>18</v>
      </c>
      <c r="J103">
        <f t="shared" si="15"/>
        <v>0</v>
      </c>
    </row>
    <row r="104" spans="1:10">
      <c r="A104" t="s">
        <v>530</v>
      </c>
      <c r="B104" t="s">
        <v>995</v>
      </c>
      <c r="D104" t="s">
        <v>391</v>
      </c>
      <c r="E104" t="s">
        <v>561</v>
      </c>
      <c r="F104" t="str">
        <f t="shared" si="12"/>
        <v>=Benefice!$DA$3:$DA$4</v>
      </c>
      <c r="G104">
        <f>_xlfn.XLOOKUP(D104,Benefice!$2:$2,Benefice!$1:$1,,0)</f>
        <v>2</v>
      </c>
      <c r="H104">
        <f t="shared" si="14"/>
        <v>4</v>
      </c>
      <c r="I104" t="str">
        <f>RIGHT(F104,1)</f>
        <v>4</v>
      </c>
      <c r="J104">
        <f t="shared" si="15"/>
        <v>0</v>
      </c>
    </row>
    <row r="105" spans="1:10">
      <c r="A105" t="s">
        <v>531</v>
      </c>
      <c r="B105" t="s">
        <v>996</v>
      </c>
      <c r="D105" t="s">
        <v>393</v>
      </c>
      <c r="E105" t="s">
        <v>562</v>
      </c>
      <c r="F105" t="str">
        <f t="shared" si="12"/>
        <v>=Benefice!$DB$3:$DB$4</v>
      </c>
      <c r="G105">
        <f>_xlfn.XLOOKUP(D105,Benefice!$2:$2,Benefice!$1:$1,,0)</f>
        <v>2</v>
      </c>
      <c r="H105">
        <f t="shared" si="14"/>
        <v>4</v>
      </c>
      <c r="I105" t="str">
        <f>RIGHT(F105,1)</f>
        <v>4</v>
      </c>
      <c r="J105">
        <f t="shared" si="15"/>
        <v>0</v>
      </c>
    </row>
    <row r="106" spans="1:10">
      <c r="A106" t="s">
        <v>766</v>
      </c>
      <c r="B106" t="s">
        <v>997</v>
      </c>
      <c r="D106" t="s">
        <v>395</v>
      </c>
      <c r="E106" t="s">
        <v>563</v>
      </c>
      <c r="F106" t="str">
        <f t="shared" si="12"/>
        <v>=Benefice!$DC$3</v>
      </c>
      <c r="G106">
        <f>_xlfn.XLOOKUP(D106,Benefice!$2:$2,Benefice!$1:$1,,0)</f>
        <v>1</v>
      </c>
      <c r="H106">
        <f t="shared" si="14"/>
        <v>3</v>
      </c>
      <c r="I106" t="str">
        <f>RIGHT(F106,1)</f>
        <v>3</v>
      </c>
      <c r="J106">
        <f t="shared" si="15"/>
        <v>0</v>
      </c>
    </row>
    <row r="107" spans="1:10">
      <c r="A107" t="s">
        <v>532</v>
      </c>
      <c r="B107" t="s">
        <v>998</v>
      </c>
      <c r="D107" t="s">
        <v>846</v>
      </c>
      <c r="E107" t="s">
        <v>564</v>
      </c>
      <c r="F107" t="str">
        <f t="shared" si="12"/>
        <v>=Benefice!$DD$3:$DD$4</v>
      </c>
      <c r="G107">
        <f>_xlfn.XLOOKUP(D107,Benefice!$2:$2,Benefice!$1:$1,,0)</f>
        <v>2</v>
      </c>
      <c r="H107">
        <f t="shared" si="14"/>
        <v>4</v>
      </c>
      <c r="I107" t="str">
        <f>RIGHT(F107,1)</f>
        <v>4</v>
      </c>
      <c r="J107">
        <f t="shared" si="15"/>
        <v>0</v>
      </c>
    </row>
    <row r="108" spans="1:10">
      <c r="A108" t="s">
        <v>533</v>
      </c>
      <c r="B108" t="s">
        <v>999</v>
      </c>
      <c r="D108" t="s">
        <v>397</v>
      </c>
      <c r="E108" t="s">
        <v>565</v>
      </c>
      <c r="F108" t="str">
        <f t="shared" si="12"/>
        <v>=Benefice!$DE$3:$DE$10</v>
      </c>
      <c r="G108">
        <f>_xlfn.XLOOKUP(D108,Benefice!$2:$2,Benefice!$1:$1,,0)</f>
        <v>8</v>
      </c>
      <c r="H108">
        <f t="shared" si="14"/>
        <v>10</v>
      </c>
      <c r="I108" t="str">
        <f>RIGHT(F108,2)</f>
        <v>10</v>
      </c>
      <c r="J108">
        <f t="shared" si="15"/>
        <v>0</v>
      </c>
    </row>
    <row r="109" spans="1:10">
      <c r="A109" t="s">
        <v>534</v>
      </c>
      <c r="B109" t="s">
        <v>1000</v>
      </c>
      <c r="D109" t="s">
        <v>407</v>
      </c>
      <c r="E109" t="s">
        <v>566</v>
      </c>
      <c r="F109" t="str">
        <f t="shared" si="12"/>
        <v>=Benefice!$DF$3:$DF$17</v>
      </c>
      <c r="G109">
        <f>_xlfn.XLOOKUP(D109,Benefice!$2:$2,Benefice!$1:$1,,0)</f>
        <v>15</v>
      </c>
      <c r="H109">
        <f t="shared" si="14"/>
        <v>17</v>
      </c>
      <c r="I109" t="str">
        <f>RIGHT(F109,2)</f>
        <v>17</v>
      </c>
      <c r="J109">
        <f t="shared" si="15"/>
        <v>0</v>
      </c>
    </row>
    <row r="110" spans="1:10">
      <c r="A110" t="s">
        <v>767</v>
      </c>
      <c r="B110" t="s">
        <v>1001</v>
      </c>
      <c r="D110" t="s">
        <v>421</v>
      </c>
      <c r="E110" t="s">
        <v>567</v>
      </c>
      <c r="F110" t="str">
        <f t="shared" si="12"/>
        <v>=Benefice!$DG$3</v>
      </c>
      <c r="G110">
        <f>_xlfn.XLOOKUP(D110,Benefice!$2:$2,Benefice!$1:$1,,0)</f>
        <v>1</v>
      </c>
      <c r="H110">
        <f t="shared" si="14"/>
        <v>3</v>
      </c>
      <c r="I110" t="str">
        <f t="shared" ref="I110:I129" si="16">RIGHT(F110,1)</f>
        <v>3</v>
      </c>
      <c r="J110">
        <f t="shared" si="15"/>
        <v>0</v>
      </c>
    </row>
    <row r="111" spans="1:10">
      <c r="A111" t="s">
        <v>535</v>
      </c>
      <c r="B111" t="s">
        <v>1002</v>
      </c>
      <c r="D111" t="s">
        <v>422</v>
      </c>
      <c r="E111" t="s">
        <v>568</v>
      </c>
      <c r="F111" t="str">
        <f t="shared" si="12"/>
        <v>=Benefice!$DH$3</v>
      </c>
      <c r="G111">
        <f>_xlfn.XLOOKUP(D111,Benefice!$2:$2,Benefice!$1:$1,,0)</f>
        <v>1</v>
      </c>
      <c r="H111">
        <f t="shared" si="14"/>
        <v>3</v>
      </c>
      <c r="I111" t="str">
        <f t="shared" si="16"/>
        <v>3</v>
      </c>
      <c r="J111">
        <f t="shared" si="15"/>
        <v>0</v>
      </c>
    </row>
    <row r="112" spans="1:10">
      <c r="A112" t="s">
        <v>536</v>
      </c>
      <c r="B112" t="s">
        <v>1003</v>
      </c>
      <c r="D112" t="s">
        <v>423</v>
      </c>
      <c r="E112" t="s">
        <v>569</v>
      </c>
      <c r="F112" t="str">
        <f t="shared" si="12"/>
        <v>=Benefice!$DI$3</v>
      </c>
      <c r="G112">
        <f>_xlfn.XLOOKUP(D112,Benefice!$2:$2,Benefice!$1:$1,,0)</f>
        <v>1</v>
      </c>
      <c r="H112">
        <f t="shared" si="14"/>
        <v>3</v>
      </c>
      <c r="I112" t="str">
        <f t="shared" si="16"/>
        <v>3</v>
      </c>
      <c r="J112">
        <f t="shared" si="15"/>
        <v>0</v>
      </c>
    </row>
    <row r="113" spans="1:10">
      <c r="A113" t="s">
        <v>537</v>
      </c>
      <c r="B113" t="s">
        <v>1004</v>
      </c>
      <c r="D113" t="s">
        <v>424</v>
      </c>
      <c r="E113" t="s">
        <v>570</v>
      </c>
      <c r="F113" t="str">
        <f t="shared" si="12"/>
        <v>=Benefice!$DJ$3:$DJ$6</v>
      </c>
      <c r="G113">
        <f>_xlfn.XLOOKUP(D113,Benefice!$2:$2,Benefice!$1:$1,,0)</f>
        <v>4</v>
      </c>
      <c r="H113">
        <f t="shared" si="14"/>
        <v>6</v>
      </c>
      <c r="I113" t="str">
        <f t="shared" si="16"/>
        <v>6</v>
      </c>
      <c r="J113">
        <f t="shared" si="15"/>
        <v>0</v>
      </c>
    </row>
    <row r="114" spans="1:10">
      <c r="A114" t="s">
        <v>538</v>
      </c>
      <c r="B114" t="s">
        <v>1005</v>
      </c>
      <c r="D114" t="s">
        <v>727</v>
      </c>
      <c r="E114" t="s">
        <v>571</v>
      </c>
      <c r="F114" t="str">
        <f t="shared" si="12"/>
        <v>=Benefice!$DK$3:$DK$7</v>
      </c>
      <c r="G114">
        <f>_xlfn.XLOOKUP(D114,Benefice!$2:$2,Benefice!$1:$1,,0)</f>
        <v>5</v>
      </c>
      <c r="H114">
        <f t="shared" si="14"/>
        <v>7</v>
      </c>
      <c r="I114" t="str">
        <f t="shared" si="16"/>
        <v>7</v>
      </c>
      <c r="J114">
        <f t="shared" si="15"/>
        <v>0</v>
      </c>
    </row>
    <row r="115" spans="1:10">
      <c r="A115" t="s">
        <v>539</v>
      </c>
      <c r="B115" t="s">
        <v>1006</v>
      </c>
      <c r="D115" t="s">
        <v>429</v>
      </c>
      <c r="E115" t="s">
        <v>572</v>
      </c>
      <c r="F115" t="str">
        <f t="shared" si="12"/>
        <v>=Benefice!$DL$3</v>
      </c>
      <c r="G115">
        <f>_xlfn.XLOOKUP(D115,Benefice!$2:$2,Benefice!$1:$1,,0)</f>
        <v>1</v>
      </c>
      <c r="H115">
        <f t="shared" si="14"/>
        <v>3</v>
      </c>
      <c r="I115" t="str">
        <f t="shared" si="16"/>
        <v>3</v>
      </c>
      <c r="J115">
        <f t="shared" si="15"/>
        <v>0</v>
      </c>
    </row>
    <row r="116" spans="1:10">
      <c r="A116" t="s">
        <v>1007</v>
      </c>
      <c r="B116" t="s">
        <v>1008</v>
      </c>
      <c r="D116" t="s">
        <v>430</v>
      </c>
      <c r="E116" t="s">
        <v>573</v>
      </c>
      <c r="F116" t="str">
        <f t="shared" si="12"/>
        <v>=Benefice!$DM$3</v>
      </c>
      <c r="G116">
        <f>_xlfn.XLOOKUP(D116,Benefice!$2:$2,Benefice!$1:$1,,0)</f>
        <v>1</v>
      </c>
      <c r="H116">
        <f t="shared" si="14"/>
        <v>3</v>
      </c>
      <c r="I116" t="str">
        <f t="shared" si="16"/>
        <v>3</v>
      </c>
      <c r="J116">
        <f t="shared" si="15"/>
        <v>0</v>
      </c>
    </row>
    <row r="117" spans="1:10">
      <c r="A117" t="s">
        <v>772</v>
      </c>
      <c r="B117" t="s">
        <v>1009</v>
      </c>
      <c r="D117" t="s">
        <v>590</v>
      </c>
      <c r="E117" t="s">
        <v>591</v>
      </c>
      <c r="F117" t="str">
        <f t="shared" si="12"/>
        <v>=Benefice!$DN$3:$DN$6</v>
      </c>
      <c r="G117">
        <f>_xlfn.XLOOKUP(D117,Benefice!$2:$2,Benefice!$1:$1,,0)</f>
        <v>4</v>
      </c>
      <c r="H117">
        <f t="shared" si="14"/>
        <v>6</v>
      </c>
      <c r="I117" t="str">
        <f t="shared" si="16"/>
        <v>6</v>
      </c>
      <c r="J117">
        <f t="shared" si="15"/>
        <v>0</v>
      </c>
    </row>
    <row r="118" spans="1:10">
      <c r="A118" t="s">
        <v>748</v>
      </c>
      <c r="B118" t="s">
        <v>1010</v>
      </c>
      <c r="D118" t="s">
        <v>431</v>
      </c>
      <c r="E118" t="s">
        <v>662</v>
      </c>
      <c r="F118" t="str">
        <f t="shared" si="12"/>
        <v>=Benefice!$DO$3:$DO$6</v>
      </c>
      <c r="G118">
        <f>_xlfn.XLOOKUP(D118,Benefice!$2:$2,Benefice!$1:$1,,0)</f>
        <v>4</v>
      </c>
      <c r="H118">
        <f t="shared" si="14"/>
        <v>6</v>
      </c>
      <c r="I118" t="str">
        <f t="shared" si="16"/>
        <v>6</v>
      </c>
      <c r="J118">
        <f t="shared" si="15"/>
        <v>0</v>
      </c>
    </row>
    <row r="119" spans="1:10">
      <c r="A119" t="s">
        <v>546</v>
      </c>
      <c r="B119" t="s">
        <v>1011</v>
      </c>
      <c r="D119" t="s">
        <v>436</v>
      </c>
      <c r="E119" t="s">
        <v>574</v>
      </c>
      <c r="F119" t="str">
        <f t="shared" si="12"/>
        <v>=Benefice!$DP$3</v>
      </c>
      <c r="G119">
        <f>_xlfn.XLOOKUP(D119,Benefice!$2:$2,Benefice!$1:$1,,0)</f>
        <v>1</v>
      </c>
      <c r="H119">
        <f t="shared" si="14"/>
        <v>3</v>
      </c>
      <c r="I119" t="str">
        <f t="shared" si="16"/>
        <v>3</v>
      </c>
      <c r="J119">
        <f t="shared" si="15"/>
        <v>0</v>
      </c>
    </row>
    <row r="120" spans="1:10">
      <c r="A120" t="s">
        <v>542</v>
      </c>
      <c r="B120" t="s">
        <v>1012</v>
      </c>
      <c r="D120" t="s">
        <v>438</v>
      </c>
      <c r="E120" t="s">
        <v>575</v>
      </c>
      <c r="F120" t="str">
        <f t="shared" si="12"/>
        <v>=Benefice!$DQ$3:$DQ$8</v>
      </c>
      <c r="G120">
        <f>_xlfn.XLOOKUP(D120,Benefice!$2:$2,Benefice!$1:$1,,0)</f>
        <v>6</v>
      </c>
      <c r="H120">
        <f t="shared" si="14"/>
        <v>8</v>
      </c>
      <c r="I120" t="str">
        <f t="shared" si="16"/>
        <v>8</v>
      </c>
      <c r="J120">
        <f t="shared" si="15"/>
        <v>0</v>
      </c>
    </row>
    <row r="121" spans="1:10">
      <c r="A121" t="s">
        <v>1013</v>
      </c>
      <c r="B121" t="s">
        <v>1014</v>
      </c>
      <c r="D121" t="s">
        <v>836</v>
      </c>
      <c r="E121" t="s">
        <v>576</v>
      </c>
      <c r="F121" t="str">
        <f t="shared" si="12"/>
        <v>=Benefice!$DR$3:$DR$4</v>
      </c>
      <c r="G121">
        <f>_xlfn.XLOOKUP(D121,Benefice!$2:$2,Benefice!$1:$1,,0)</f>
        <v>2</v>
      </c>
      <c r="H121">
        <f t="shared" si="14"/>
        <v>4</v>
      </c>
      <c r="I121" t="str">
        <f t="shared" si="16"/>
        <v>4</v>
      </c>
      <c r="J121">
        <f t="shared" si="15"/>
        <v>0</v>
      </c>
    </row>
    <row r="122" spans="1:10">
      <c r="A122" t="s">
        <v>1015</v>
      </c>
      <c r="B122" t="s">
        <v>1016</v>
      </c>
      <c r="D122" t="s">
        <v>445</v>
      </c>
      <c r="E122" t="s">
        <v>577</v>
      </c>
      <c r="F122" t="str">
        <f t="shared" si="12"/>
        <v>=Benefice!$DS$3:$DS$4</v>
      </c>
      <c r="G122">
        <f>_xlfn.XLOOKUP(D122,Benefice!$2:$2,Benefice!$1:$1,,0)</f>
        <v>2</v>
      </c>
      <c r="H122">
        <f t="shared" si="14"/>
        <v>4</v>
      </c>
      <c r="I122" t="str">
        <f t="shared" si="16"/>
        <v>4</v>
      </c>
      <c r="J122">
        <f t="shared" si="15"/>
        <v>0</v>
      </c>
    </row>
    <row r="123" spans="1:10">
      <c r="A123" t="s">
        <v>1017</v>
      </c>
      <c r="B123" t="s">
        <v>1018</v>
      </c>
      <c r="D123" t="s">
        <v>447</v>
      </c>
      <c r="E123" t="s">
        <v>578</v>
      </c>
      <c r="F123" t="str">
        <f t="shared" si="12"/>
        <v>=Benefice!$DT$3</v>
      </c>
      <c r="G123">
        <f>_xlfn.XLOOKUP(D123,Benefice!$2:$2,Benefice!$1:$1,,0)</f>
        <v>1</v>
      </c>
      <c r="H123">
        <f t="shared" si="14"/>
        <v>3</v>
      </c>
      <c r="I123" t="str">
        <f t="shared" si="16"/>
        <v>3</v>
      </c>
      <c r="J123">
        <f t="shared" si="15"/>
        <v>0</v>
      </c>
    </row>
    <row r="124" spans="1:10">
      <c r="A124" t="s">
        <v>545</v>
      </c>
      <c r="B124" t="s">
        <v>1019</v>
      </c>
      <c r="D124" t="s">
        <v>448</v>
      </c>
      <c r="E124" t="s">
        <v>579</v>
      </c>
      <c r="F124" t="str">
        <f t="shared" si="12"/>
        <v>=Benefice!$DU$3</v>
      </c>
      <c r="G124">
        <f>_xlfn.XLOOKUP(D124,Benefice!$2:$2,Benefice!$1:$1,,0)</f>
        <v>1</v>
      </c>
      <c r="H124">
        <f t="shared" si="14"/>
        <v>3</v>
      </c>
      <c r="I124" t="str">
        <f t="shared" si="16"/>
        <v>3</v>
      </c>
      <c r="J124">
        <f t="shared" si="15"/>
        <v>0</v>
      </c>
    </row>
    <row r="125" spans="1:10">
      <c r="A125" t="s">
        <v>11</v>
      </c>
      <c r="B125" t="s">
        <v>1020</v>
      </c>
      <c r="D125" t="s">
        <v>629</v>
      </c>
      <c r="E125" t="s">
        <v>580</v>
      </c>
      <c r="F125" t="str">
        <f t="shared" si="12"/>
        <v>=Benefice!$DV$3:$DV$5</v>
      </c>
      <c r="G125">
        <f>_xlfn.XLOOKUP(D125,Benefice!$2:$2,Benefice!$1:$1,,0)</f>
        <v>3</v>
      </c>
      <c r="H125">
        <f t="shared" si="14"/>
        <v>5</v>
      </c>
      <c r="I125" t="str">
        <f t="shared" si="16"/>
        <v>5</v>
      </c>
      <c r="J125">
        <f t="shared" si="15"/>
        <v>0</v>
      </c>
    </row>
    <row r="126" spans="1:10">
      <c r="A126" t="s">
        <v>547</v>
      </c>
      <c r="B126" t="s">
        <v>1021</v>
      </c>
      <c r="D126" t="s">
        <v>450</v>
      </c>
      <c r="E126" t="s">
        <v>581</v>
      </c>
      <c r="F126" t="str">
        <f t="shared" si="12"/>
        <v>=Benefice!$DW$3:$DW$8</v>
      </c>
      <c r="G126">
        <f>_xlfn.XLOOKUP(D126,Benefice!$2:$2,Benefice!$1:$1,,0)</f>
        <v>6</v>
      </c>
      <c r="H126">
        <f t="shared" si="14"/>
        <v>8</v>
      </c>
      <c r="I126" t="str">
        <f t="shared" si="16"/>
        <v>8</v>
      </c>
      <c r="J126">
        <f t="shared" si="15"/>
        <v>0</v>
      </c>
    </row>
    <row r="127" spans="1:10">
      <c r="A127" t="s">
        <v>777</v>
      </c>
      <c r="B127" t="s">
        <v>1022</v>
      </c>
      <c r="D127" t="s">
        <v>457</v>
      </c>
      <c r="E127" t="s">
        <v>582</v>
      </c>
      <c r="F127" t="str">
        <f t="shared" si="12"/>
        <v>=Benefice!$DX$3</v>
      </c>
      <c r="G127">
        <f>_xlfn.XLOOKUP(D127,Benefice!$2:$2,Benefice!$1:$1,,0)</f>
        <v>1</v>
      </c>
      <c r="H127">
        <f t="shared" si="14"/>
        <v>3</v>
      </c>
      <c r="I127" t="str">
        <f t="shared" si="16"/>
        <v>3</v>
      </c>
      <c r="J127">
        <f t="shared" si="15"/>
        <v>0</v>
      </c>
    </row>
    <row r="128" spans="1:10">
      <c r="A128" t="s">
        <v>548</v>
      </c>
      <c r="B128" t="s">
        <v>1023</v>
      </c>
      <c r="D128" t="s">
        <v>463</v>
      </c>
      <c r="E128" t="s">
        <v>583</v>
      </c>
      <c r="F128" t="str">
        <f t="shared" si="12"/>
        <v>=Benefice!$DY$3</v>
      </c>
      <c r="G128">
        <f>_xlfn.XLOOKUP(D128,Benefice!$2:$2,Benefice!$1:$1,,0)</f>
        <v>1</v>
      </c>
      <c r="H128">
        <f t="shared" si="14"/>
        <v>3</v>
      </c>
      <c r="I128" t="str">
        <f t="shared" si="16"/>
        <v>3</v>
      </c>
      <c r="J128">
        <f t="shared" si="15"/>
        <v>0</v>
      </c>
    </row>
    <row r="129" spans="1:10">
      <c r="A129" t="s">
        <v>764</v>
      </c>
      <c r="B129" t="s">
        <v>1024</v>
      </c>
      <c r="D129" t="s">
        <v>203</v>
      </c>
      <c r="E129" t="s">
        <v>584</v>
      </c>
      <c r="F129" t="str">
        <f t="shared" si="12"/>
        <v>=Benefice!$DZ$3:$DZ$5</v>
      </c>
      <c r="G129">
        <f>_xlfn.XLOOKUP(D129,Benefice!$2:$2,Benefice!$1:$1,,0)</f>
        <v>3</v>
      </c>
      <c r="H129">
        <f t="shared" si="14"/>
        <v>5</v>
      </c>
      <c r="I129" t="str">
        <f t="shared" si="16"/>
        <v>5</v>
      </c>
      <c r="J129">
        <f t="shared" si="15"/>
        <v>0</v>
      </c>
    </row>
    <row r="130" spans="1:10">
      <c r="A130" t="s">
        <v>549</v>
      </c>
      <c r="B130" t="s">
        <v>1025</v>
      </c>
    </row>
    <row r="131" spans="1:10">
      <c r="A131" t="s">
        <v>550</v>
      </c>
      <c r="B131" t="s">
        <v>1026</v>
      </c>
    </row>
    <row r="132" spans="1:10">
      <c r="A132" t="s">
        <v>551</v>
      </c>
      <c r="B132" t="s">
        <v>1027</v>
      </c>
    </row>
    <row r="133" spans="1:10">
      <c r="A133" t="s">
        <v>773</v>
      </c>
      <c r="B133" t="s">
        <v>1028</v>
      </c>
    </row>
    <row r="134" spans="1:10">
      <c r="A134" t="s">
        <v>554</v>
      </c>
      <c r="B134" t="s">
        <v>1029</v>
      </c>
    </row>
    <row r="135" spans="1:10">
      <c r="A135" t="s">
        <v>555</v>
      </c>
      <c r="B135" t="s">
        <v>1030</v>
      </c>
    </row>
    <row r="136" spans="1:10">
      <c r="A136" t="s">
        <v>556</v>
      </c>
      <c r="B136" t="s">
        <v>1031</v>
      </c>
    </row>
    <row r="137" spans="1:10">
      <c r="A137" t="s">
        <v>557</v>
      </c>
      <c r="B137" t="s">
        <v>1032</v>
      </c>
    </row>
    <row r="138" spans="1:10">
      <c r="A138" t="s">
        <v>558</v>
      </c>
      <c r="B138" t="s">
        <v>1033</v>
      </c>
    </row>
    <row r="139" spans="1:10">
      <c r="A139" t="s">
        <v>560</v>
      </c>
      <c r="B139" t="s">
        <v>1034</v>
      </c>
    </row>
    <row r="140" spans="1:10">
      <c r="A140" t="s">
        <v>584</v>
      </c>
      <c r="B140" t="s">
        <v>1035</v>
      </c>
    </row>
    <row r="141" spans="1:10">
      <c r="A141" t="s">
        <v>561</v>
      </c>
      <c r="B141" t="s">
        <v>1036</v>
      </c>
    </row>
    <row r="142" spans="1:10">
      <c r="A142" t="s">
        <v>562</v>
      </c>
      <c r="B142" t="s">
        <v>1037</v>
      </c>
    </row>
    <row r="143" spans="1:10">
      <c r="A143" t="s">
        <v>1070</v>
      </c>
      <c r="B143" t="s">
        <v>1073</v>
      </c>
    </row>
    <row r="144" spans="1:10">
      <c r="A144" t="s">
        <v>564</v>
      </c>
      <c r="B144" t="s">
        <v>1067</v>
      </c>
    </row>
    <row r="145" spans="1:2">
      <c r="A145" t="s">
        <v>567</v>
      </c>
      <c r="B145" t="s">
        <v>1038</v>
      </c>
    </row>
    <row r="146" spans="1:2">
      <c r="A146" t="s">
        <v>568</v>
      </c>
      <c r="B146" t="s">
        <v>1039</v>
      </c>
    </row>
    <row r="147" spans="1:2">
      <c r="A147" t="s">
        <v>569</v>
      </c>
      <c r="B147" t="s">
        <v>1040</v>
      </c>
    </row>
    <row r="148" spans="1:2">
      <c r="A148" t="s">
        <v>570</v>
      </c>
      <c r="B148" t="s">
        <v>1041</v>
      </c>
    </row>
    <row r="149" spans="1:2">
      <c r="A149" t="s">
        <v>571</v>
      </c>
      <c r="B149" t="s">
        <v>1042</v>
      </c>
    </row>
    <row r="150" spans="1:2">
      <c r="A150" t="s">
        <v>559</v>
      </c>
      <c r="B150" t="s">
        <v>1043</v>
      </c>
    </row>
    <row r="151" spans="1:2">
      <c r="A151" t="s">
        <v>591</v>
      </c>
      <c r="B151" t="s">
        <v>1044</v>
      </c>
    </row>
    <row r="152" spans="1:2">
      <c r="A152" t="s">
        <v>778</v>
      </c>
      <c r="B152" t="s">
        <v>1045</v>
      </c>
    </row>
    <row r="153" spans="1:2">
      <c r="A153" t="s">
        <v>1046</v>
      </c>
      <c r="B153" t="s">
        <v>1047</v>
      </c>
    </row>
    <row r="154" spans="1:2">
      <c r="A154" t="s">
        <v>1048</v>
      </c>
      <c r="B154" t="s">
        <v>1049</v>
      </c>
    </row>
    <row r="155" spans="1:2">
      <c r="A155" t="s">
        <v>575</v>
      </c>
      <c r="B155" t="s">
        <v>1050</v>
      </c>
    </row>
    <row r="156" spans="1:2">
      <c r="A156" t="s">
        <v>577</v>
      </c>
      <c r="B156" t="s">
        <v>1051</v>
      </c>
    </row>
    <row r="157" spans="1:2">
      <c r="A157" t="s">
        <v>578</v>
      </c>
      <c r="B157" t="s">
        <v>1052</v>
      </c>
    </row>
    <row r="158" spans="1:2">
      <c r="A158" t="s">
        <v>579</v>
      </c>
      <c r="B158" t="s">
        <v>1053</v>
      </c>
    </row>
    <row r="159" spans="1:2">
      <c r="A159" t="s">
        <v>750</v>
      </c>
      <c r="B159" t="s">
        <v>1054</v>
      </c>
    </row>
    <row r="160" spans="1:2">
      <c r="A160" t="s">
        <v>768</v>
      </c>
      <c r="B160" t="s">
        <v>1055</v>
      </c>
    </row>
    <row r="161" spans="1:2">
      <c r="A161" t="s">
        <v>522</v>
      </c>
      <c r="B161" t="s">
        <v>1056</v>
      </c>
    </row>
    <row r="162" spans="1:2">
      <c r="A162" t="s">
        <v>580</v>
      </c>
      <c r="B162" t="s">
        <v>1057</v>
      </c>
    </row>
    <row r="163" spans="1:2">
      <c r="A163" t="s">
        <v>581</v>
      </c>
      <c r="B163" t="s">
        <v>1058</v>
      </c>
    </row>
    <row r="164" spans="1:2">
      <c r="A164" t="s">
        <v>582</v>
      </c>
      <c r="B164" t="s">
        <v>1059</v>
      </c>
    </row>
    <row r="165" spans="1:2">
      <c r="A165" t="s">
        <v>583</v>
      </c>
      <c r="B165" t="s">
        <v>1060</v>
      </c>
    </row>
    <row r="166" spans="1:2">
      <c r="A166" t="s">
        <v>565</v>
      </c>
      <c r="B166" t="s">
        <v>1061</v>
      </c>
    </row>
  </sheetData>
  <sheetProtection algorithmName="SHA-512" hashValue="xNeEIZCuAsHzqOX/Oo49EivoRkeMCqQhquYwQL1LgRKUB/k/Y2mvbLnxc27UEJrhomzHDORG9q3pawJ/pBesmQ==" saltValue="bEqFi/Rj8N3XSuU333pDPA==" spinCount="100000" sheet="1" objects="1" scenarios="1"/>
  <autoFilter ref="D1:J167" xr:uid="{1F4B6EEE-F4FB-4CDD-BF56-3F3F80929D2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0dbf1-9670-49a5-93a6-011babee3226" xsi:nil="true"/>
    <i29d2729301c427aa7e9de508845cf51 xmlns="2630dbf1-9670-49a5-93a6-011babee3226">
      <Terms xmlns="http://schemas.microsoft.com/office/infopath/2007/PartnerControls"/>
    </i29d2729301c427aa7e9de508845cf51>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77ead7a6-84b1-4173-ae92-3aadd00dabd6" ContentTypeId="0x0101005638FF3708980C46BDFB3E57E1F0B19801" PreviousValue="false"/>
</file>

<file path=customXml/item4.xml><?xml version="1.0" encoding="utf-8"?>
<ct:contentTypeSchema xmlns:ct="http://schemas.microsoft.com/office/2006/metadata/contentType" xmlns:ma="http://schemas.microsoft.com/office/2006/metadata/properties/metaAttributes" ct:_="" ma:_="" ma:contentTypeName="DBF Document" ma:contentTypeID="0x0101005638FF3708980C46BDFB3E57E1F0B19801006FF8774396A5DD409409B8F936C2D41A" ma:contentTypeVersion="121" ma:contentTypeDescription="" ma:contentTypeScope="" ma:versionID="acc8a1f1796c8f7cb8cffb8be937f5fa">
  <xsd:schema xmlns:xsd="http://www.w3.org/2001/XMLSchema" xmlns:xs="http://www.w3.org/2001/XMLSchema" xmlns:p="http://schemas.microsoft.com/office/2006/metadata/properties" xmlns:ns2="2630dbf1-9670-49a5-93a6-011babee3226" targetNamespace="http://schemas.microsoft.com/office/2006/metadata/properties" ma:root="true" ma:fieldsID="f82ce391f791e7a8f1f572c230b3d1bd" ns2:_="">
    <xsd:import namespace="2630dbf1-9670-49a5-93a6-011babee3226"/>
    <xsd:element name="properties">
      <xsd:complexType>
        <xsd:sequence>
          <xsd:element name="documentManagement">
            <xsd:complexType>
              <xsd:all>
                <xsd:element ref="ns2:TaxCatchAll" minOccurs="0"/>
                <xsd:element ref="ns2:TaxCatchAllLabel" minOccurs="0"/>
                <xsd:element ref="ns2:i29d2729301c427aa7e9de508845cf5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30dbf1-9670-49a5-93a6-011babee322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bee8cbd0-c889-403b-8b49-db7ef8ddbd46}" ma:internalName="TaxCatchAll" ma:showField="CatchAllData" ma:web="727dee50-6cfa-4a1f-824d-f96b81589c61">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bee8cbd0-c889-403b-8b49-db7ef8ddbd46}" ma:internalName="TaxCatchAllLabel" ma:readOnly="true" ma:showField="CatchAllDataLabel" ma:web="727dee50-6cfa-4a1f-824d-f96b81589c61">
      <xsd:complexType>
        <xsd:complexContent>
          <xsd:extension base="dms:MultiChoiceLookup">
            <xsd:sequence>
              <xsd:element name="Value" type="dms:Lookup" maxOccurs="unbounded" minOccurs="0" nillable="true"/>
            </xsd:sequence>
          </xsd:extension>
        </xsd:complexContent>
      </xsd:complexType>
    </xsd:element>
    <xsd:element name="i29d2729301c427aa7e9de508845cf51" ma:index="10" nillable="true" ma:taxonomy="true" ma:internalName="i29d2729301c427aa7e9de508845cf51" ma:taxonomyFieldName="Status" ma:displayName="Status" ma:default="" ma:fieldId="{229d2729-301c-427a-a7e9-de508845cf51}" ma:sspId="77ead7a6-84b1-4173-ae92-3aadd00dabd6" ma:termSetId="664e150a-0589-42bb-a063-2eba356303e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C2AFEF-FF74-4863-8B95-C74D786E1B8A}">
  <ds:schemaRefs>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22C0138-E251-478A-ACF2-E38258B468E8}">
  <ds:schemaRefs>
    <ds:schemaRef ds:uri="http://schemas.microsoft.com/sharepoint/v3/contenttype/forms"/>
  </ds:schemaRefs>
</ds:datastoreItem>
</file>

<file path=customXml/itemProps3.xml><?xml version="1.0" encoding="utf-8"?>
<ds:datastoreItem xmlns:ds="http://schemas.openxmlformats.org/officeDocument/2006/customXml" ds:itemID="{42BD70A6-DB2A-4335-963F-318D5DA0E420}">
  <ds:schemaRefs>
    <ds:schemaRef ds:uri="Microsoft.SharePoint.Taxonomy.ContentTypeSync"/>
  </ds:schemaRefs>
</ds:datastoreItem>
</file>

<file path=customXml/itemProps4.xml><?xml version="1.0" encoding="utf-8"?>
<ds:datastoreItem xmlns:ds="http://schemas.openxmlformats.org/officeDocument/2006/customXml" ds:itemID="{5404A0F3-593B-4BFA-A146-F17FE081E4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169</vt:i4>
      </vt:variant>
    </vt:vector>
  </HeadingPairs>
  <TitlesOfParts>
    <vt:vector size="177" baseType="lpstr">
      <vt:lpstr>Instructions</vt:lpstr>
      <vt:lpstr>Fees Form</vt:lpstr>
      <vt:lpstr>PCC_Summary</vt:lpstr>
      <vt:lpstr>DOS_Remittance</vt:lpstr>
      <vt:lpstr>Fees Table</vt:lpstr>
      <vt:lpstr>Parish List</vt:lpstr>
      <vt:lpstr>Benefice</vt:lpstr>
      <vt:lpstr>Parish Check</vt:lpstr>
      <vt:lpstr>AD</vt:lpstr>
      <vt:lpstr>ADS</vt:lpstr>
      <vt:lpstr>ALD</vt:lpstr>
      <vt:lpstr>alderholt</vt:lpstr>
      <vt:lpstr>aldhelm</vt:lpstr>
      <vt:lpstr>amesbury</vt:lpstr>
      <vt:lpstr>amount</vt:lpstr>
      <vt:lpstr>atworth</vt:lpstr>
      <vt:lpstr>Avon_River</vt:lpstr>
      <vt:lpstr>Baptisms</vt:lpstr>
      <vt:lpstr>bartholomew</vt:lpstr>
      <vt:lpstr>Beaminster</vt:lpstr>
      <vt:lpstr>bemerton</vt:lpstr>
      <vt:lpstr>benefice</vt:lpstr>
      <vt:lpstr>benefice2</vt:lpstr>
      <vt:lpstr>BLA</vt:lpstr>
      <vt:lpstr>blandford</vt:lpstr>
      <vt:lpstr>bourne_valley</vt:lpstr>
      <vt:lpstr>BRA</vt:lpstr>
      <vt:lpstr>bradfordoa</vt:lpstr>
      <vt:lpstr>branksome_park</vt:lpstr>
      <vt:lpstr>branksome_sta</vt:lpstr>
      <vt:lpstr>branksome_stc</vt:lpstr>
      <vt:lpstr>bratton</vt:lpstr>
      <vt:lpstr>bride_valley</vt:lpstr>
      <vt:lpstr>bridport</vt:lpstr>
      <vt:lpstr>broadstone</vt:lpstr>
      <vt:lpstr>broughton_g</vt:lpstr>
      <vt:lpstr>buckland</vt:lpstr>
      <vt:lpstr>CAL</vt:lpstr>
      <vt:lpstr>canalside</vt:lpstr>
      <vt:lpstr>canford_cliffs</vt:lpstr>
      <vt:lpstr>canford_heath</vt:lpstr>
      <vt:lpstr>canford_magna</vt:lpstr>
      <vt:lpstr>cannings</vt:lpstr>
      <vt:lpstr>Category</vt:lpstr>
      <vt:lpstr>CHA</vt:lpstr>
      <vt:lpstr>chalke</vt:lpstr>
      <vt:lpstr>charminster</vt:lpstr>
      <vt:lpstr>chase</vt:lpstr>
      <vt:lpstr>clarendon</vt:lpstr>
      <vt:lpstr>cley</vt:lpstr>
      <vt:lpstr>colehill</vt:lpstr>
      <vt:lpstr>corf_m</vt:lpstr>
      <vt:lpstr>creekmoor</vt:lpstr>
      <vt:lpstr>DEA</vt:lpstr>
      <vt:lpstr>DEV</vt:lpstr>
      <vt:lpstr>devizes_j_m</vt:lpstr>
      <vt:lpstr>devizes_p</vt:lpstr>
      <vt:lpstr>DOR</vt:lpstr>
      <vt:lpstr>dorchester</vt:lpstr>
      <vt:lpstr>Dorset</vt:lpstr>
      <vt:lpstr>downlands</vt:lpstr>
      <vt:lpstr>eggardon</vt:lpstr>
      <vt:lpstr>ensbury</vt:lpstr>
      <vt:lpstr>fisherton</vt:lpstr>
      <vt:lpstr>forest</vt:lpstr>
      <vt:lpstr>Funerals</vt:lpstr>
      <vt:lpstr>gillingham</vt:lpstr>
      <vt:lpstr>golden</vt:lpstr>
      <vt:lpstr>hampreston</vt:lpstr>
      <vt:lpstr>hamworthy</vt:lpstr>
      <vt:lpstr>harnham</vt:lpstr>
      <vt:lpstr>hazelbury</vt:lpstr>
      <vt:lpstr>heatherlands</vt:lpstr>
      <vt:lpstr>HEY</vt:lpstr>
      <vt:lpstr>iwerne</vt:lpstr>
      <vt:lpstr>kennet</vt:lpstr>
      <vt:lpstr>kinson</vt:lpstr>
      <vt:lpstr>knowlton</vt:lpstr>
      <vt:lpstr>lavingtons</vt:lpstr>
      <vt:lpstr>lilliput</vt:lpstr>
      <vt:lpstr>longfleet</vt:lpstr>
      <vt:lpstr>ludgershall</vt:lpstr>
      <vt:lpstr>LYM</vt:lpstr>
      <vt:lpstr>lyneham</vt:lpstr>
      <vt:lpstr>lytchetts</vt:lpstr>
      <vt:lpstr>MAR</vt:lpstr>
      <vt:lpstr>marden</vt:lpstr>
      <vt:lpstr>marlborough</vt:lpstr>
      <vt:lpstr>marnhull</vt:lpstr>
      <vt:lpstr>Marriages</vt:lpstr>
      <vt:lpstr>melbury</vt:lpstr>
      <vt:lpstr>melksham</vt:lpstr>
      <vt:lpstr>mere</vt:lpstr>
      <vt:lpstr>MNB</vt:lpstr>
      <vt:lpstr>Monuments</vt:lpstr>
      <vt:lpstr>moors</vt:lpstr>
      <vt:lpstr>moreton</vt:lpstr>
      <vt:lpstr>n_bradford</vt:lpstr>
      <vt:lpstr>n_bradley</vt:lpstr>
      <vt:lpstr>nadder</vt:lpstr>
      <vt:lpstr>oakdale</vt:lpstr>
      <vt:lpstr>okeford</vt:lpstr>
      <vt:lpstr>oldbury</vt:lpstr>
      <vt:lpstr>Parishes</vt:lpstr>
      <vt:lpstr>parkstone_l</vt:lpstr>
      <vt:lpstr>parkstone_p</vt:lpstr>
      <vt:lpstr>parley</vt:lpstr>
      <vt:lpstr>PEW</vt:lpstr>
      <vt:lpstr>pewsey</vt:lpstr>
      <vt:lpstr>piddle</vt:lpstr>
      <vt:lpstr>pimperne</vt:lpstr>
      <vt:lpstr>PNB</vt:lpstr>
      <vt:lpstr>poole</vt:lpstr>
      <vt:lpstr>portland</vt:lpstr>
      <vt:lpstr>DOS_Remittance!Print_Area</vt:lpstr>
      <vt:lpstr>'Fees Form'!Print_Area</vt:lpstr>
      <vt:lpstr>'Fees Table'!Print_Area</vt:lpstr>
      <vt:lpstr>Instructions!Print_Area</vt:lpstr>
      <vt:lpstr>'Fees Table'!Print_Titles</vt:lpstr>
      <vt:lpstr>puddletown</vt:lpstr>
      <vt:lpstr>PUR</vt:lpstr>
      <vt:lpstr>queen</vt:lpstr>
      <vt:lpstr>radipole</vt:lpstr>
      <vt:lpstr>red_post</vt:lpstr>
      <vt:lpstr>ridgeway</vt:lpstr>
      <vt:lpstr>rowde_bromham</vt:lpstr>
      <vt:lpstr>rwb</vt:lpstr>
      <vt:lpstr>SAL</vt:lpstr>
      <vt:lpstr>Sarum</vt:lpstr>
      <vt:lpstr>savernake</vt:lpstr>
      <vt:lpstr>sbury_f</vt:lpstr>
      <vt:lpstr>sbury_m</vt:lpstr>
      <vt:lpstr>sbury_M_a</vt:lpstr>
      <vt:lpstr>sbury_plain</vt:lpstr>
      <vt:lpstr>sbury_t</vt:lpstr>
      <vt:lpstr>Searches</vt:lpstr>
      <vt:lpstr>shaftesbury</vt:lpstr>
      <vt:lpstr>SHE</vt:lpstr>
      <vt:lpstr>sherborne</vt:lpstr>
      <vt:lpstr>SherborneD</vt:lpstr>
      <vt:lpstr>sixpenny</vt:lpstr>
      <vt:lpstr>southbroom</vt:lpstr>
      <vt:lpstr>spire</vt:lpstr>
      <vt:lpstr>STO</vt:lpstr>
      <vt:lpstr>stour</vt:lpstr>
      <vt:lpstr>studley</vt:lpstr>
      <vt:lpstr>sturminster</vt:lpstr>
      <vt:lpstr>swanage</vt:lpstr>
      <vt:lpstr>talbot</vt:lpstr>
      <vt:lpstr>three</vt:lpstr>
      <vt:lpstr>till</vt:lpstr>
      <vt:lpstr>trowbridge_j</vt:lpstr>
      <vt:lpstr>trowbridge_t</vt:lpstr>
      <vt:lpstr>TwoRivers</vt:lpstr>
      <vt:lpstr>u_stour</vt:lpstr>
      <vt:lpstr>verwood</vt:lpstr>
      <vt:lpstr>wareham</vt:lpstr>
      <vt:lpstr>warminster</vt:lpstr>
      <vt:lpstr>watercombe</vt:lpstr>
      <vt:lpstr>wellsprings</vt:lpstr>
      <vt:lpstr>were</vt:lpstr>
      <vt:lpstr>west_p</vt:lpstr>
      <vt:lpstr>WEY</vt:lpstr>
      <vt:lpstr>weymouth_ht</vt:lpstr>
      <vt:lpstr>weymouth_p</vt:lpstr>
      <vt:lpstr>weymouth_r</vt:lpstr>
      <vt:lpstr>white_horse</vt:lpstr>
      <vt:lpstr>whitton</vt:lpstr>
      <vt:lpstr>wilton</vt:lpstr>
      <vt:lpstr>Wilts</vt:lpstr>
      <vt:lpstr>WIM</vt:lpstr>
      <vt:lpstr>wimborne</vt:lpstr>
      <vt:lpstr>wimborne_m</vt:lpstr>
      <vt:lpstr>winterborne</vt:lpstr>
      <vt:lpstr>woodford</vt:lpstr>
      <vt:lpstr>wyke</vt:lpstr>
      <vt:lpstr>wylye</vt:lpstr>
    </vt:vector>
  </TitlesOfParts>
  <Company>Salisbury DBF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dc:creator>
  <cp:lastModifiedBy>Pete Reynolds</cp:lastModifiedBy>
  <cp:lastPrinted>2024-01-18T16:34:39Z</cp:lastPrinted>
  <dcterms:created xsi:type="dcterms:W3CDTF">2004-03-10T13:57:42Z</dcterms:created>
  <dcterms:modified xsi:type="dcterms:W3CDTF">2024-04-17T13:56:06Z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y fmtid="{D5CDD505-2E9C-101B-9397-08002B2CF9AE}" pid="3" name="ContentTypeId">
    <vt:lpwstr>0x0101005638FF3708980C46BDFB3E57E1F0B19801006FF8774396A5DD409409B8F936C2D41A</vt:lpwstr>
  </property>
</Properties>
</file>